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231"/>
  <workbookPr filterPrivacy="1"/>
  <xr:revisionPtr revIDLastSave="0" documentId="8_{369EBB0A-0583-494B-9ACB-25684FF2A09F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Rekapitulace stavby" sheetId="1" r:id="rId1"/>
    <sheet name="Oprava bytu" sheetId="2" r:id="rId2"/>
    <sheet name="Elektro" sheetId="3" r:id="rId3"/>
  </sheets>
  <definedNames>
    <definedName name="_xlnm._FilterDatabase" localSheetId="1" hidden="1">'Oprava bytu'!$C$133:$K$289</definedName>
    <definedName name="_xlnm.Print_Titles" localSheetId="1">'Oprava bytu'!$133:$133</definedName>
    <definedName name="_xlnm.Print_Titles" localSheetId="0">'Rekapitulace stavby'!$92:$92</definedName>
    <definedName name="_xlnm.Print_Area" localSheetId="2">Elektro!$A$1:$E$164</definedName>
    <definedName name="_xlnm.Print_Area" localSheetId="1">'Oprava bytu'!$C$4:$J$76,'Oprava bytu'!$C$82:$J$117,'Oprava bytu'!$C$123:$K$289</definedName>
    <definedName name="_xlnm.Print_Area" localSheetId="0">'Rekapitulace stavby'!$D$4:$AO$76,'Rekapitulace stavby'!$C$82:$AQ$96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6" i="3" l="1"/>
  <c r="E105" i="3"/>
  <c r="E104" i="3"/>
  <c r="E103" i="3"/>
  <c r="E102" i="3"/>
  <c r="E101" i="3"/>
  <c r="E100" i="3"/>
  <c r="E99" i="3"/>
  <c r="E98" i="3"/>
  <c r="E94" i="3"/>
  <c r="E93" i="3"/>
  <c r="E92" i="3"/>
  <c r="E91" i="3"/>
  <c r="E79" i="3"/>
  <c r="E78" i="3"/>
  <c r="E77" i="3"/>
  <c r="E76" i="3"/>
  <c r="E75" i="3"/>
  <c r="E74" i="3"/>
  <c r="E73" i="3"/>
  <c r="E72" i="3"/>
  <c r="E71" i="3"/>
  <c r="E70" i="3"/>
  <c r="E69" i="3"/>
  <c r="E68" i="3"/>
  <c r="E67" i="3"/>
  <c r="E66" i="3"/>
  <c r="E65" i="3"/>
  <c r="E64" i="3"/>
  <c r="E63" i="3"/>
  <c r="E62" i="3"/>
  <c r="E61" i="3"/>
  <c r="E60" i="3"/>
  <c r="E59" i="3"/>
  <c r="E58" i="3"/>
  <c r="E57" i="3"/>
  <c r="E56" i="3"/>
  <c r="E55" i="3"/>
  <c r="E54" i="3"/>
  <c r="E53" i="3"/>
  <c r="E52" i="3"/>
  <c r="E51" i="3"/>
  <c r="E50" i="3"/>
  <c r="E49" i="3"/>
  <c r="E48" i="3"/>
  <c r="E47" i="3"/>
  <c r="E46" i="3"/>
  <c r="E45" i="3"/>
  <c r="E44" i="3"/>
  <c r="E43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E6" i="3"/>
  <c r="E5" i="3"/>
  <c r="E4" i="3"/>
  <c r="E3" i="3"/>
  <c r="E95" i="3" l="1"/>
  <c r="E33" i="3"/>
  <c r="D132" i="3" s="1"/>
  <c r="D138" i="3" s="1"/>
  <c r="E81" i="3"/>
  <c r="D134" i="3" s="1"/>
  <c r="E107" i="3"/>
  <c r="E109" i="3" l="1"/>
  <c r="D146" i="3" s="1"/>
  <c r="D148" i="3" s="1"/>
  <c r="D140" i="3"/>
  <c r="D142" i="3"/>
  <c r="D150" i="3" l="1"/>
  <c r="D144" i="3"/>
  <c r="J35" i="2"/>
  <c r="J34" i="2"/>
  <c r="AY95" i="1"/>
  <c r="J33" i="2"/>
  <c r="AX95" i="1"/>
  <c r="BI289" i="2"/>
  <c r="BH289" i="2"/>
  <c r="BG289" i="2"/>
  <c r="BE289" i="2"/>
  <c r="T289" i="2"/>
  <c r="R289" i="2"/>
  <c r="P289" i="2"/>
  <c r="BK289" i="2"/>
  <c r="J289" i="2"/>
  <c r="BF289" i="2"/>
  <c r="BI288" i="2"/>
  <c r="BH288" i="2"/>
  <c r="BG288" i="2"/>
  <c r="BE288" i="2"/>
  <c r="T288" i="2"/>
  <c r="R288" i="2"/>
  <c r="P288" i="2"/>
  <c r="BK288" i="2"/>
  <c r="J288" i="2"/>
  <c r="BF288" i="2" s="1"/>
  <c r="BI287" i="2"/>
  <c r="BH287" i="2"/>
  <c r="BG287" i="2"/>
  <c r="BE287" i="2"/>
  <c r="T287" i="2"/>
  <c r="R287" i="2"/>
  <c r="P287" i="2"/>
  <c r="BK287" i="2"/>
  <c r="J287" i="2"/>
  <c r="BF287" i="2"/>
  <c r="BI286" i="2"/>
  <c r="BH286" i="2"/>
  <c r="BG286" i="2"/>
  <c r="BE286" i="2"/>
  <c r="T286" i="2"/>
  <c r="T283" i="2" s="1"/>
  <c r="R286" i="2"/>
  <c r="R283" i="2" s="1"/>
  <c r="P286" i="2"/>
  <c r="BK286" i="2"/>
  <c r="J286" i="2"/>
  <c r="BF286" i="2"/>
  <c r="BI285" i="2"/>
  <c r="BH285" i="2"/>
  <c r="BG285" i="2"/>
  <c r="BE285" i="2"/>
  <c r="T285" i="2"/>
  <c r="R285" i="2"/>
  <c r="P285" i="2"/>
  <c r="BK285" i="2"/>
  <c r="J285" i="2"/>
  <c r="BF285" i="2"/>
  <c r="BI284" i="2"/>
  <c r="BH284" i="2"/>
  <c r="BG284" i="2"/>
  <c r="BE284" i="2"/>
  <c r="T284" i="2"/>
  <c r="R284" i="2"/>
  <c r="P284" i="2"/>
  <c r="P283" i="2"/>
  <c r="BK284" i="2"/>
  <c r="J284" i="2"/>
  <c r="BF284" i="2" s="1"/>
  <c r="BI282" i="2"/>
  <c r="BH282" i="2"/>
  <c r="BG282" i="2"/>
  <c r="BE282" i="2"/>
  <c r="T282" i="2"/>
  <c r="R282" i="2"/>
  <c r="P282" i="2"/>
  <c r="BK282" i="2"/>
  <c r="J282" i="2"/>
  <c r="BF282" i="2" s="1"/>
  <c r="BI281" i="2"/>
  <c r="BH281" i="2"/>
  <c r="BG281" i="2"/>
  <c r="BE281" i="2"/>
  <c r="T281" i="2"/>
  <c r="R281" i="2"/>
  <c r="P281" i="2"/>
  <c r="BK281" i="2"/>
  <c r="J281" i="2"/>
  <c r="BF281" i="2"/>
  <c r="BI280" i="2"/>
  <c r="BH280" i="2"/>
  <c r="BG280" i="2"/>
  <c r="BE280" i="2"/>
  <c r="T280" i="2"/>
  <c r="T279" i="2" s="1"/>
  <c r="R280" i="2"/>
  <c r="P280" i="2"/>
  <c r="P279" i="2" s="1"/>
  <c r="BK280" i="2"/>
  <c r="J280" i="2"/>
  <c r="BF280" i="2" s="1"/>
  <c r="BI278" i="2"/>
  <c r="BH278" i="2"/>
  <c r="BG278" i="2"/>
  <c r="BE278" i="2"/>
  <c r="T278" i="2"/>
  <c r="R278" i="2"/>
  <c r="P278" i="2"/>
  <c r="BK278" i="2"/>
  <c r="J278" i="2"/>
  <c r="BF278" i="2"/>
  <c r="BI277" i="2"/>
  <c r="BH277" i="2"/>
  <c r="BG277" i="2"/>
  <c r="BE277" i="2"/>
  <c r="T277" i="2"/>
  <c r="R277" i="2"/>
  <c r="P277" i="2"/>
  <c r="BK277" i="2"/>
  <c r="J277" i="2"/>
  <c r="BF277" i="2"/>
  <c r="BI276" i="2"/>
  <c r="BH276" i="2"/>
  <c r="BG276" i="2"/>
  <c r="BE276" i="2"/>
  <c r="T276" i="2"/>
  <c r="R276" i="2"/>
  <c r="P276" i="2"/>
  <c r="BK276" i="2"/>
  <c r="J276" i="2"/>
  <c r="BF276" i="2" s="1"/>
  <c r="BI275" i="2"/>
  <c r="BH275" i="2"/>
  <c r="BG275" i="2"/>
  <c r="BE275" i="2"/>
  <c r="T275" i="2"/>
  <c r="R275" i="2"/>
  <c r="R270" i="2" s="1"/>
  <c r="P275" i="2"/>
  <c r="P270" i="2" s="1"/>
  <c r="BK275" i="2"/>
  <c r="J275" i="2"/>
  <c r="BF275" i="2" s="1"/>
  <c r="BI274" i="2"/>
  <c r="BH274" i="2"/>
  <c r="BG274" i="2"/>
  <c r="BE274" i="2"/>
  <c r="T274" i="2"/>
  <c r="R274" i="2"/>
  <c r="P274" i="2"/>
  <c r="BK274" i="2"/>
  <c r="J274" i="2"/>
  <c r="BF274" i="2"/>
  <c r="BI273" i="2"/>
  <c r="BH273" i="2"/>
  <c r="BG273" i="2"/>
  <c r="BE273" i="2"/>
  <c r="T273" i="2"/>
  <c r="R273" i="2"/>
  <c r="P273" i="2"/>
  <c r="BK273" i="2"/>
  <c r="J273" i="2"/>
  <c r="BF273" i="2"/>
  <c r="BI272" i="2"/>
  <c r="BH272" i="2"/>
  <c r="BG272" i="2"/>
  <c r="BE272" i="2"/>
  <c r="T272" i="2"/>
  <c r="T270" i="2" s="1"/>
  <c r="R272" i="2"/>
  <c r="P272" i="2"/>
  <c r="BK272" i="2"/>
  <c r="J272" i="2"/>
  <c r="BF272" i="2"/>
  <c r="BI271" i="2"/>
  <c r="BH271" i="2"/>
  <c r="BG271" i="2"/>
  <c r="BE271" i="2"/>
  <c r="T271" i="2"/>
  <c r="R271" i="2"/>
  <c r="P271" i="2"/>
  <c r="BK271" i="2"/>
  <c r="BK270" i="2" s="1"/>
  <c r="J270" i="2" s="1"/>
  <c r="J114" i="2" s="1"/>
  <c r="J271" i="2"/>
  <c r="BF271" i="2" s="1"/>
  <c r="BI269" i="2"/>
  <c r="BH269" i="2"/>
  <c r="BG269" i="2"/>
  <c r="BE269" i="2"/>
  <c r="T269" i="2"/>
  <c r="R269" i="2"/>
  <c r="P269" i="2"/>
  <c r="BK269" i="2"/>
  <c r="J269" i="2"/>
  <c r="BF269" i="2" s="1"/>
  <c r="BI268" i="2"/>
  <c r="BH268" i="2"/>
  <c r="BG268" i="2"/>
  <c r="BE268" i="2"/>
  <c r="T268" i="2"/>
  <c r="R268" i="2"/>
  <c r="P268" i="2"/>
  <c r="BK268" i="2"/>
  <c r="J268" i="2"/>
  <c r="BF268" i="2" s="1"/>
  <c r="BI267" i="2"/>
  <c r="BH267" i="2"/>
  <c r="BG267" i="2"/>
  <c r="BE267" i="2"/>
  <c r="T267" i="2"/>
  <c r="R267" i="2"/>
  <c r="P267" i="2"/>
  <c r="BK267" i="2"/>
  <c r="J267" i="2"/>
  <c r="BF267" i="2"/>
  <c r="BI266" i="2"/>
  <c r="BH266" i="2"/>
  <c r="BG266" i="2"/>
  <c r="BE266" i="2"/>
  <c r="T266" i="2"/>
  <c r="R266" i="2"/>
  <c r="P266" i="2"/>
  <c r="BK266" i="2"/>
  <c r="J266" i="2"/>
  <c r="BF266" i="2" s="1"/>
  <c r="BI265" i="2"/>
  <c r="BH265" i="2"/>
  <c r="BG265" i="2"/>
  <c r="BE265" i="2"/>
  <c r="T265" i="2"/>
  <c r="R265" i="2"/>
  <c r="P265" i="2"/>
  <c r="BK265" i="2"/>
  <c r="J265" i="2"/>
  <c r="BF265" i="2" s="1"/>
  <c r="BI264" i="2"/>
  <c r="BH264" i="2"/>
  <c r="BG264" i="2"/>
  <c r="BE264" i="2"/>
  <c r="T264" i="2"/>
  <c r="R264" i="2"/>
  <c r="P264" i="2"/>
  <c r="BK264" i="2"/>
  <c r="J264" i="2"/>
  <c r="BF264" i="2"/>
  <c r="BI263" i="2"/>
  <c r="BH263" i="2"/>
  <c r="BG263" i="2"/>
  <c r="BE263" i="2"/>
  <c r="T263" i="2"/>
  <c r="R263" i="2"/>
  <c r="P263" i="2"/>
  <c r="BK263" i="2"/>
  <c r="J263" i="2"/>
  <c r="BF263" i="2"/>
  <c r="BI262" i="2"/>
  <c r="BH262" i="2"/>
  <c r="BG262" i="2"/>
  <c r="BE262" i="2"/>
  <c r="T262" i="2"/>
  <c r="R262" i="2"/>
  <c r="P262" i="2"/>
  <c r="BK262" i="2"/>
  <c r="J262" i="2"/>
  <c r="BF262" i="2" s="1"/>
  <c r="BI261" i="2"/>
  <c r="BH261" i="2"/>
  <c r="BG261" i="2"/>
  <c r="BE261" i="2"/>
  <c r="T261" i="2"/>
  <c r="R261" i="2"/>
  <c r="P261" i="2"/>
  <c r="BK261" i="2"/>
  <c r="J261" i="2"/>
  <c r="BF261" i="2" s="1"/>
  <c r="BI260" i="2"/>
  <c r="BH260" i="2"/>
  <c r="BG260" i="2"/>
  <c r="BE260" i="2"/>
  <c r="T260" i="2"/>
  <c r="T259" i="2" s="1"/>
  <c r="R260" i="2"/>
  <c r="P260" i="2"/>
  <c r="P259" i="2" s="1"/>
  <c r="BK260" i="2"/>
  <c r="J260" i="2"/>
  <c r="BF260" i="2"/>
  <c r="BI258" i="2"/>
  <c r="BH258" i="2"/>
  <c r="BG258" i="2"/>
  <c r="BE258" i="2"/>
  <c r="T258" i="2"/>
  <c r="R258" i="2"/>
  <c r="P258" i="2"/>
  <c r="BK258" i="2"/>
  <c r="J258" i="2"/>
  <c r="BF258" i="2" s="1"/>
  <c r="BI257" i="2"/>
  <c r="BH257" i="2"/>
  <c r="BG257" i="2"/>
  <c r="BE257" i="2"/>
  <c r="T257" i="2"/>
  <c r="R257" i="2"/>
  <c r="P257" i="2"/>
  <c r="BK257" i="2"/>
  <c r="J257" i="2"/>
  <c r="BF257" i="2" s="1"/>
  <c r="BI256" i="2"/>
  <c r="BH256" i="2"/>
  <c r="BG256" i="2"/>
  <c r="BE256" i="2"/>
  <c r="T256" i="2"/>
  <c r="R256" i="2"/>
  <c r="P256" i="2"/>
  <c r="BK256" i="2"/>
  <c r="J256" i="2"/>
  <c r="BF256" i="2"/>
  <c r="BI255" i="2"/>
  <c r="BH255" i="2"/>
  <c r="BG255" i="2"/>
  <c r="BE255" i="2"/>
  <c r="T255" i="2"/>
  <c r="R255" i="2"/>
  <c r="P255" i="2"/>
  <c r="BK255" i="2"/>
  <c r="J255" i="2"/>
  <c r="BF255" i="2"/>
  <c r="BI254" i="2"/>
  <c r="BH254" i="2"/>
  <c r="BG254" i="2"/>
  <c r="BE254" i="2"/>
  <c r="T254" i="2"/>
  <c r="R254" i="2"/>
  <c r="P254" i="2"/>
  <c r="BK254" i="2"/>
  <c r="J254" i="2"/>
  <c r="BF254" i="2" s="1"/>
  <c r="BI253" i="2"/>
  <c r="BH253" i="2"/>
  <c r="BG253" i="2"/>
  <c r="BE253" i="2"/>
  <c r="T253" i="2"/>
  <c r="R253" i="2"/>
  <c r="P253" i="2"/>
  <c r="BK253" i="2"/>
  <c r="J253" i="2"/>
  <c r="BF253" i="2" s="1"/>
  <c r="BI252" i="2"/>
  <c r="BH252" i="2"/>
  <c r="BG252" i="2"/>
  <c r="BE252" i="2"/>
  <c r="T252" i="2"/>
  <c r="R252" i="2"/>
  <c r="P252" i="2"/>
  <c r="BK252" i="2"/>
  <c r="J252" i="2"/>
  <c r="BF252" i="2"/>
  <c r="BI251" i="2"/>
  <c r="BH251" i="2"/>
  <c r="BG251" i="2"/>
  <c r="BE251" i="2"/>
  <c r="T251" i="2"/>
  <c r="R251" i="2"/>
  <c r="P251" i="2"/>
  <c r="BK251" i="2"/>
  <c r="J251" i="2"/>
  <c r="BF251" i="2"/>
  <c r="BI250" i="2"/>
  <c r="BH250" i="2"/>
  <c r="BG250" i="2"/>
  <c r="BE250" i="2"/>
  <c r="T250" i="2"/>
  <c r="R250" i="2"/>
  <c r="P250" i="2"/>
  <c r="BK250" i="2"/>
  <c r="J250" i="2"/>
  <c r="BF250" i="2" s="1"/>
  <c r="BI249" i="2"/>
  <c r="BH249" i="2"/>
  <c r="BG249" i="2"/>
  <c r="BE249" i="2"/>
  <c r="T249" i="2"/>
  <c r="R249" i="2"/>
  <c r="R246" i="2" s="1"/>
  <c r="P249" i="2"/>
  <c r="BK249" i="2"/>
  <c r="J249" i="2"/>
  <c r="BF249" i="2" s="1"/>
  <c r="BI248" i="2"/>
  <c r="BH248" i="2"/>
  <c r="BG248" i="2"/>
  <c r="BE248" i="2"/>
  <c r="T248" i="2"/>
  <c r="R248" i="2"/>
  <c r="P248" i="2"/>
  <c r="BK248" i="2"/>
  <c r="J248" i="2"/>
  <c r="BF248" i="2"/>
  <c r="BI247" i="2"/>
  <c r="BH247" i="2"/>
  <c r="BG247" i="2"/>
  <c r="BE247" i="2"/>
  <c r="T247" i="2"/>
  <c r="T246" i="2" s="1"/>
  <c r="R247" i="2"/>
  <c r="P247" i="2"/>
  <c r="P246" i="2"/>
  <c r="BK247" i="2"/>
  <c r="BK246" i="2" s="1"/>
  <c r="J246" i="2" s="1"/>
  <c r="J112" i="2" s="1"/>
  <c r="J247" i="2"/>
  <c r="BF247" i="2"/>
  <c r="BI245" i="2"/>
  <c r="BH245" i="2"/>
  <c r="BG245" i="2"/>
  <c r="BE245" i="2"/>
  <c r="T245" i="2"/>
  <c r="R245" i="2"/>
  <c r="P245" i="2"/>
  <c r="BK245" i="2"/>
  <c r="J245" i="2"/>
  <c r="BF245" i="2" s="1"/>
  <c r="BI244" i="2"/>
  <c r="BH244" i="2"/>
  <c r="BG244" i="2"/>
  <c r="BE244" i="2"/>
  <c r="T244" i="2"/>
  <c r="R244" i="2"/>
  <c r="P244" i="2"/>
  <c r="BK244" i="2"/>
  <c r="J244" i="2"/>
  <c r="BF244" i="2" s="1"/>
  <c r="BI243" i="2"/>
  <c r="BH243" i="2"/>
  <c r="BG243" i="2"/>
  <c r="BE243" i="2"/>
  <c r="T243" i="2"/>
  <c r="R243" i="2"/>
  <c r="P243" i="2"/>
  <c r="BK243" i="2"/>
  <c r="J243" i="2"/>
  <c r="BF243" i="2" s="1"/>
  <c r="BI242" i="2"/>
  <c r="BH242" i="2"/>
  <c r="BG242" i="2"/>
  <c r="BE242" i="2"/>
  <c r="T242" i="2"/>
  <c r="R242" i="2"/>
  <c r="P242" i="2"/>
  <c r="BK242" i="2"/>
  <c r="J242" i="2"/>
  <c r="BF242" i="2"/>
  <c r="BI241" i="2"/>
  <c r="BH241" i="2"/>
  <c r="BG241" i="2"/>
  <c r="BE241" i="2"/>
  <c r="T241" i="2"/>
  <c r="R241" i="2"/>
  <c r="P241" i="2"/>
  <c r="BK241" i="2"/>
  <c r="J241" i="2"/>
  <c r="BF241" i="2"/>
  <c r="BI240" i="2"/>
  <c r="BH240" i="2"/>
  <c r="BG240" i="2"/>
  <c r="BE240" i="2"/>
  <c r="T240" i="2"/>
  <c r="R240" i="2"/>
  <c r="P240" i="2"/>
  <c r="BK240" i="2"/>
  <c r="J240" i="2"/>
  <c r="BF240" i="2" s="1"/>
  <c r="BI239" i="2"/>
  <c r="BH239" i="2"/>
  <c r="BG239" i="2"/>
  <c r="BE239" i="2"/>
  <c r="T239" i="2"/>
  <c r="R239" i="2"/>
  <c r="P239" i="2"/>
  <c r="BK239" i="2"/>
  <c r="J239" i="2"/>
  <c r="BF239" i="2" s="1"/>
  <c r="BI238" i="2"/>
  <c r="BH238" i="2"/>
  <c r="BG238" i="2"/>
  <c r="BE238" i="2"/>
  <c r="T238" i="2"/>
  <c r="T237" i="2" s="1"/>
  <c r="R238" i="2"/>
  <c r="P238" i="2"/>
  <c r="P237" i="2" s="1"/>
  <c r="BK238" i="2"/>
  <c r="J238" i="2"/>
  <c r="BF238" i="2"/>
  <c r="BI236" i="2"/>
  <c r="BH236" i="2"/>
  <c r="BG236" i="2"/>
  <c r="BE236" i="2"/>
  <c r="T236" i="2"/>
  <c r="R236" i="2"/>
  <c r="P236" i="2"/>
  <c r="BK236" i="2"/>
  <c r="BK232" i="2" s="1"/>
  <c r="J232" i="2" s="1"/>
  <c r="J110" i="2" s="1"/>
  <c r="J236" i="2"/>
  <c r="BF236" i="2" s="1"/>
  <c r="BI235" i="2"/>
  <c r="BH235" i="2"/>
  <c r="BG235" i="2"/>
  <c r="BE235" i="2"/>
  <c r="T235" i="2"/>
  <c r="R235" i="2"/>
  <c r="P235" i="2"/>
  <c r="BK235" i="2"/>
  <c r="J235" i="2"/>
  <c r="BF235" i="2" s="1"/>
  <c r="BI234" i="2"/>
  <c r="BH234" i="2"/>
  <c r="BG234" i="2"/>
  <c r="BE234" i="2"/>
  <c r="T234" i="2"/>
  <c r="R234" i="2"/>
  <c r="P234" i="2"/>
  <c r="BK234" i="2"/>
  <c r="J234" i="2"/>
  <c r="BF234" i="2"/>
  <c r="BI233" i="2"/>
  <c r="BH233" i="2"/>
  <c r="BG233" i="2"/>
  <c r="BE233" i="2"/>
  <c r="T233" i="2"/>
  <c r="R233" i="2"/>
  <c r="P233" i="2"/>
  <c r="BK233" i="2"/>
  <c r="J233" i="2"/>
  <c r="BF233" i="2"/>
  <c r="BI231" i="2"/>
  <c r="BH231" i="2"/>
  <c r="BG231" i="2"/>
  <c r="BE231" i="2"/>
  <c r="T231" i="2"/>
  <c r="R231" i="2"/>
  <c r="P231" i="2"/>
  <c r="BK231" i="2"/>
  <c r="J231" i="2"/>
  <c r="BF231" i="2"/>
  <c r="BI230" i="2"/>
  <c r="BH230" i="2"/>
  <c r="BG230" i="2"/>
  <c r="BE230" i="2"/>
  <c r="T230" i="2"/>
  <c r="R230" i="2"/>
  <c r="P230" i="2"/>
  <c r="BK230" i="2"/>
  <c r="J230" i="2"/>
  <c r="BF230" i="2"/>
  <c r="BI229" i="2"/>
  <c r="BH229" i="2"/>
  <c r="BG229" i="2"/>
  <c r="BE229" i="2"/>
  <c r="T229" i="2"/>
  <c r="R229" i="2"/>
  <c r="P229" i="2"/>
  <c r="BK229" i="2"/>
  <c r="J229" i="2"/>
  <c r="BF229" i="2" s="1"/>
  <c r="BI228" i="2"/>
  <c r="BH228" i="2"/>
  <c r="BG228" i="2"/>
  <c r="BE228" i="2"/>
  <c r="T228" i="2"/>
  <c r="R228" i="2"/>
  <c r="P228" i="2"/>
  <c r="BK228" i="2"/>
  <c r="J228" i="2"/>
  <c r="BF228" i="2"/>
  <c r="BI227" i="2"/>
  <c r="BH227" i="2"/>
  <c r="BG227" i="2"/>
  <c r="BE227" i="2"/>
  <c r="T227" i="2"/>
  <c r="R227" i="2"/>
  <c r="P227" i="2"/>
  <c r="BK227" i="2"/>
  <c r="J227" i="2"/>
  <c r="BF227" i="2"/>
  <c r="BI226" i="2"/>
  <c r="BH226" i="2"/>
  <c r="BG226" i="2"/>
  <c r="BE226" i="2"/>
  <c r="T226" i="2"/>
  <c r="R226" i="2"/>
  <c r="P226" i="2"/>
  <c r="BK226" i="2"/>
  <c r="J226" i="2"/>
  <c r="BF226" i="2"/>
  <c r="BI225" i="2"/>
  <c r="BH225" i="2"/>
  <c r="BG225" i="2"/>
  <c r="BE225" i="2"/>
  <c r="T225" i="2"/>
  <c r="R225" i="2"/>
  <c r="P225" i="2"/>
  <c r="BK225" i="2"/>
  <c r="J225" i="2"/>
  <c r="BF225" i="2" s="1"/>
  <c r="BI224" i="2"/>
  <c r="BH224" i="2"/>
  <c r="BG224" i="2"/>
  <c r="BE224" i="2"/>
  <c r="T224" i="2"/>
  <c r="R224" i="2"/>
  <c r="R218" i="2"/>
  <c r="P224" i="2"/>
  <c r="BK224" i="2"/>
  <c r="J224" i="2"/>
  <c r="BF224" i="2" s="1"/>
  <c r="BI223" i="2"/>
  <c r="BH223" i="2"/>
  <c r="BG223" i="2"/>
  <c r="BE223" i="2"/>
  <c r="T223" i="2"/>
  <c r="R223" i="2"/>
  <c r="P223" i="2"/>
  <c r="BK223" i="2"/>
  <c r="J223" i="2"/>
  <c r="BF223" i="2"/>
  <c r="BI222" i="2"/>
  <c r="BH222" i="2"/>
  <c r="BG222" i="2"/>
  <c r="BE222" i="2"/>
  <c r="T222" i="2"/>
  <c r="R222" i="2"/>
  <c r="P222" i="2"/>
  <c r="BK222" i="2"/>
  <c r="J222" i="2"/>
  <c r="BF222" i="2"/>
  <c r="BI221" i="2"/>
  <c r="BH221" i="2"/>
  <c r="BG221" i="2"/>
  <c r="BE221" i="2"/>
  <c r="T221" i="2"/>
  <c r="R221" i="2"/>
  <c r="P221" i="2"/>
  <c r="P218" i="2"/>
  <c r="BK221" i="2"/>
  <c r="J221" i="2"/>
  <c r="BF221" i="2"/>
  <c r="BI220" i="2"/>
  <c r="BH220" i="2"/>
  <c r="BG220" i="2"/>
  <c r="BE220" i="2"/>
  <c r="T220" i="2"/>
  <c r="T218" i="2" s="1"/>
  <c r="R220" i="2"/>
  <c r="P220" i="2"/>
  <c r="BK220" i="2"/>
  <c r="J220" i="2"/>
  <c r="BF220" i="2"/>
  <c r="BI219" i="2"/>
  <c r="BH219" i="2"/>
  <c r="BG219" i="2"/>
  <c r="BE219" i="2"/>
  <c r="T219" i="2"/>
  <c r="R219" i="2"/>
  <c r="P219" i="2"/>
  <c r="BK219" i="2"/>
  <c r="J219" i="2"/>
  <c r="BF219" i="2"/>
  <c r="BI217" i="2"/>
  <c r="BH217" i="2"/>
  <c r="BG217" i="2"/>
  <c r="BE217" i="2"/>
  <c r="T217" i="2"/>
  <c r="R217" i="2"/>
  <c r="P217" i="2"/>
  <c r="BK217" i="2"/>
  <c r="J217" i="2"/>
  <c r="BF217" i="2" s="1"/>
  <c r="BI216" i="2"/>
  <c r="BH216" i="2"/>
  <c r="BG216" i="2"/>
  <c r="BE216" i="2"/>
  <c r="T216" i="2"/>
  <c r="R216" i="2"/>
  <c r="R213" i="2" s="1"/>
  <c r="P216" i="2"/>
  <c r="BK216" i="2"/>
  <c r="J216" i="2"/>
  <c r="BF216" i="2" s="1"/>
  <c r="BI215" i="2"/>
  <c r="BH215" i="2"/>
  <c r="BG215" i="2"/>
  <c r="BE215" i="2"/>
  <c r="T215" i="2"/>
  <c r="R215" i="2"/>
  <c r="P215" i="2"/>
  <c r="BK215" i="2"/>
  <c r="J215" i="2"/>
  <c r="BF215" i="2"/>
  <c r="BI214" i="2"/>
  <c r="BH214" i="2"/>
  <c r="BG214" i="2"/>
  <c r="BE214" i="2"/>
  <c r="T214" i="2"/>
  <c r="T213" i="2" s="1"/>
  <c r="R214" i="2"/>
  <c r="P214" i="2"/>
  <c r="P213" i="2"/>
  <c r="BK214" i="2"/>
  <c r="J214" i="2"/>
  <c r="BF214" i="2"/>
  <c r="BI212" i="2"/>
  <c r="BH212" i="2"/>
  <c r="BG212" i="2"/>
  <c r="BE212" i="2"/>
  <c r="T212" i="2"/>
  <c r="R212" i="2"/>
  <c r="P212" i="2"/>
  <c r="BK212" i="2"/>
  <c r="J212" i="2"/>
  <c r="BF212" i="2"/>
  <c r="BI211" i="2"/>
  <c r="BH211" i="2"/>
  <c r="BG211" i="2"/>
  <c r="BE211" i="2"/>
  <c r="T211" i="2"/>
  <c r="R211" i="2"/>
  <c r="P211" i="2"/>
  <c r="BK211" i="2"/>
  <c r="J211" i="2"/>
  <c r="BF211" i="2"/>
  <c r="BI210" i="2"/>
  <c r="BH210" i="2"/>
  <c r="BG210" i="2"/>
  <c r="BE210" i="2"/>
  <c r="T210" i="2"/>
  <c r="R210" i="2"/>
  <c r="P210" i="2"/>
  <c r="BK210" i="2"/>
  <c r="J210" i="2"/>
  <c r="BF210" i="2" s="1"/>
  <c r="BI209" i="2"/>
  <c r="BH209" i="2"/>
  <c r="BG209" i="2"/>
  <c r="BE209" i="2"/>
  <c r="T209" i="2"/>
  <c r="R209" i="2"/>
  <c r="R208" i="2"/>
  <c r="P209" i="2"/>
  <c r="BK209" i="2"/>
  <c r="J209" i="2"/>
  <c r="BF209" i="2" s="1"/>
  <c r="BI207" i="2"/>
  <c r="BH207" i="2"/>
  <c r="BG207" i="2"/>
  <c r="BE207" i="2"/>
  <c r="T207" i="2"/>
  <c r="T206" i="2" s="1"/>
  <c r="R207" i="2"/>
  <c r="R206" i="2" s="1"/>
  <c r="P207" i="2"/>
  <c r="P206" i="2"/>
  <c r="BK207" i="2"/>
  <c r="BK206" i="2"/>
  <c r="J206" i="2" s="1"/>
  <c r="J106" i="2" s="1"/>
  <c r="J207" i="2"/>
  <c r="BF207" i="2" s="1"/>
  <c r="BI205" i="2"/>
  <c r="BH205" i="2"/>
  <c r="BG205" i="2"/>
  <c r="BE205" i="2"/>
  <c r="T205" i="2"/>
  <c r="R205" i="2"/>
  <c r="P205" i="2"/>
  <c r="BK205" i="2"/>
  <c r="J205" i="2"/>
  <c r="BF205" i="2" s="1"/>
  <c r="BI204" i="2"/>
  <c r="BH204" i="2"/>
  <c r="BG204" i="2"/>
  <c r="BE204" i="2"/>
  <c r="T204" i="2"/>
  <c r="R204" i="2"/>
  <c r="P204" i="2"/>
  <c r="BK204" i="2"/>
  <c r="J204" i="2"/>
  <c r="BF204" i="2"/>
  <c r="BI203" i="2"/>
  <c r="BH203" i="2"/>
  <c r="BG203" i="2"/>
  <c r="BE203" i="2"/>
  <c r="T203" i="2"/>
  <c r="R203" i="2"/>
  <c r="P203" i="2"/>
  <c r="BK203" i="2"/>
  <c r="J203" i="2"/>
  <c r="BF203" i="2" s="1"/>
  <c r="BI202" i="2"/>
  <c r="BH202" i="2"/>
  <c r="BG202" i="2"/>
  <c r="BE202" i="2"/>
  <c r="T202" i="2"/>
  <c r="R202" i="2"/>
  <c r="P202" i="2"/>
  <c r="BK202" i="2"/>
  <c r="J202" i="2"/>
  <c r="BF202" i="2" s="1"/>
  <c r="BI201" i="2"/>
  <c r="BH201" i="2"/>
  <c r="BG201" i="2"/>
  <c r="BE201" i="2"/>
  <c r="T201" i="2"/>
  <c r="R201" i="2"/>
  <c r="P201" i="2"/>
  <c r="BK201" i="2"/>
  <c r="J201" i="2"/>
  <c r="BF201" i="2"/>
  <c r="BI200" i="2"/>
  <c r="BH200" i="2"/>
  <c r="BG200" i="2"/>
  <c r="BE200" i="2"/>
  <c r="T200" i="2"/>
  <c r="R200" i="2"/>
  <c r="P200" i="2"/>
  <c r="BK200" i="2"/>
  <c r="J200" i="2"/>
  <c r="BF200" i="2"/>
  <c r="BI199" i="2"/>
  <c r="BH199" i="2"/>
  <c r="BG199" i="2"/>
  <c r="BE199" i="2"/>
  <c r="T199" i="2"/>
  <c r="R199" i="2"/>
  <c r="P199" i="2"/>
  <c r="BK199" i="2"/>
  <c r="J199" i="2"/>
  <c r="BF199" i="2" s="1"/>
  <c r="BI198" i="2"/>
  <c r="BH198" i="2"/>
  <c r="BG198" i="2"/>
  <c r="BE198" i="2"/>
  <c r="T198" i="2"/>
  <c r="R198" i="2"/>
  <c r="P198" i="2"/>
  <c r="BK198" i="2"/>
  <c r="J198" i="2"/>
  <c r="BF198" i="2" s="1"/>
  <c r="BI197" i="2"/>
  <c r="BH197" i="2"/>
  <c r="BG197" i="2"/>
  <c r="BE197" i="2"/>
  <c r="T197" i="2"/>
  <c r="R197" i="2"/>
  <c r="P197" i="2"/>
  <c r="BK197" i="2"/>
  <c r="J197" i="2"/>
  <c r="BF197" i="2"/>
  <c r="BI196" i="2"/>
  <c r="BH196" i="2"/>
  <c r="BG196" i="2"/>
  <c r="BE196" i="2"/>
  <c r="T196" i="2"/>
  <c r="R196" i="2"/>
  <c r="P196" i="2"/>
  <c r="BK196" i="2"/>
  <c r="J196" i="2"/>
  <c r="BF196" i="2"/>
  <c r="BI195" i="2"/>
  <c r="BH195" i="2"/>
  <c r="BG195" i="2"/>
  <c r="BE195" i="2"/>
  <c r="T195" i="2"/>
  <c r="R195" i="2"/>
  <c r="P195" i="2"/>
  <c r="BK195" i="2"/>
  <c r="J195" i="2"/>
  <c r="BF195" i="2" s="1"/>
  <c r="BI194" i="2"/>
  <c r="BH194" i="2"/>
  <c r="BG194" i="2"/>
  <c r="BE194" i="2"/>
  <c r="T194" i="2"/>
  <c r="R194" i="2"/>
  <c r="P194" i="2"/>
  <c r="BK194" i="2"/>
  <c r="J194" i="2"/>
  <c r="BF194" i="2" s="1"/>
  <c r="BI193" i="2"/>
  <c r="BH193" i="2"/>
  <c r="BG193" i="2"/>
  <c r="BE193" i="2"/>
  <c r="T193" i="2"/>
  <c r="R193" i="2"/>
  <c r="P193" i="2"/>
  <c r="BK193" i="2"/>
  <c r="J193" i="2"/>
  <c r="BF193" i="2"/>
  <c r="BI192" i="2"/>
  <c r="BH192" i="2"/>
  <c r="BG192" i="2"/>
  <c r="BE192" i="2"/>
  <c r="T192" i="2"/>
  <c r="R192" i="2"/>
  <c r="P192" i="2"/>
  <c r="BK192" i="2"/>
  <c r="J192" i="2"/>
  <c r="BF192" i="2" s="1"/>
  <c r="BI191" i="2"/>
  <c r="BH191" i="2"/>
  <c r="BG191" i="2"/>
  <c r="BE191" i="2"/>
  <c r="T191" i="2"/>
  <c r="R191" i="2"/>
  <c r="P191" i="2"/>
  <c r="P189" i="2" s="1"/>
  <c r="BK191" i="2"/>
  <c r="J191" i="2"/>
  <c r="BF191" i="2" s="1"/>
  <c r="BI190" i="2"/>
  <c r="BH190" i="2"/>
  <c r="BG190" i="2"/>
  <c r="BE190" i="2"/>
  <c r="T190" i="2"/>
  <c r="T189" i="2" s="1"/>
  <c r="R190" i="2"/>
  <c r="P190" i="2"/>
  <c r="BK190" i="2"/>
  <c r="J190" i="2"/>
  <c r="BF190" i="2"/>
  <c r="BI188" i="2"/>
  <c r="BH188" i="2"/>
  <c r="BG188" i="2"/>
  <c r="BE188" i="2"/>
  <c r="T188" i="2"/>
  <c r="R188" i="2"/>
  <c r="P188" i="2"/>
  <c r="BK188" i="2"/>
  <c r="J188" i="2"/>
  <c r="BF188" i="2"/>
  <c r="BI187" i="2"/>
  <c r="BH187" i="2"/>
  <c r="BG187" i="2"/>
  <c r="BE187" i="2"/>
  <c r="T187" i="2"/>
  <c r="R187" i="2"/>
  <c r="P187" i="2"/>
  <c r="BK187" i="2"/>
  <c r="J187" i="2"/>
  <c r="BF187" i="2" s="1"/>
  <c r="BI186" i="2"/>
  <c r="BH186" i="2"/>
  <c r="BG186" i="2"/>
  <c r="BE186" i="2"/>
  <c r="T186" i="2"/>
  <c r="R186" i="2"/>
  <c r="P186" i="2"/>
  <c r="BK186" i="2"/>
  <c r="J186" i="2"/>
  <c r="BF186" i="2" s="1"/>
  <c r="BI185" i="2"/>
  <c r="BH185" i="2"/>
  <c r="BG185" i="2"/>
  <c r="BE185" i="2"/>
  <c r="T185" i="2"/>
  <c r="R185" i="2"/>
  <c r="P185" i="2"/>
  <c r="BK185" i="2"/>
  <c r="J185" i="2"/>
  <c r="BF185" i="2"/>
  <c r="BI184" i="2"/>
  <c r="BH184" i="2"/>
  <c r="BG184" i="2"/>
  <c r="BE184" i="2"/>
  <c r="T184" i="2"/>
  <c r="R184" i="2"/>
  <c r="P184" i="2"/>
  <c r="BK184" i="2"/>
  <c r="J184" i="2"/>
  <c r="BF184" i="2"/>
  <c r="BI183" i="2"/>
  <c r="BH183" i="2"/>
  <c r="BG183" i="2"/>
  <c r="BE183" i="2"/>
  <c r="T183" i="2"/>
  <c r="R183" i="2"/>
  <c r="P183" i="2"/>
  <c r="BK183" i="2"/>
  <c r="J183" i="2"/>
  <c r="BF183" i="2" s="1"/>
  <c r="BI182" i="2"/>
  <c r="BH182" i="2"/>
  <c r="BG182" i="2"/>
  <c r="BE182" i="2"/>
  <c r="T182" i="2"/>
  <c r="T181" i="2"/>
  <c r="R182" i="2"/>
  <c r="R181" i="2" s="1"/>
  <c r="P182" i="2"/>
  <c r="P181" i="2" s="1"/>
  <c r="BK182" i="2"/>
  <c r="J182" i="2"/>
  <c r="BF182" i="2"/>
  <c r="BI180" i="2"/>
  <c r="BH180" i="2"/>
  <c r="BG180" i="2"/>
  <c r="BE180" i="2"/>
  <c r="T180" i="2"/>
  <c r="R180" i="2"/>
  <c r="P180" i="2"/>
  <c r="BK180" i="2"/>
  <c r="J180" i="2"/>
  <c r="BF180" i="2" s="1"/>
  <c r="BI179" i="2"/>
  <c r="BH179" i="2"/>
  <c r="BG179" i="2"/>
  <c r="BE179" i="2"/>
  <c r="T179" i="2"/>
  <c r="R179" i="2"/>
  <c r="P179" i="2"/>
  <c r="P175" i="2" s="1"/>
  <c r="BK179" i="2"/>
  <c r="J179" i="2"/>
  <c r="BF179" i="2"/>
  <c r="BI178" i="2"/>
  <c r="BH178" i="2"/>
  <c r="BG178" i="2"/>
  <c r="BE178" i="2"/>
  <c r="T178" i="2"/>
  <c r="R178" i="2"/>
  <c r="P178" i="2"/>
  <c r="BK178" i="2"/>
  <c r="J178" i="2"/>
  <c r="BF178" i="2"/>
  <c r="BI177" i="2"/>
  <c r="BH177" i="2"/>
  <c r="BG177" i="2"/>
  <c r="BE177" i="2"/>
  <c r="T177" i="2"/>
  <c r="R177" i="2"/>
  <c r="P177" i="2"/>
  <c r="BK177" i="2"/>
  <c r="J177" i="2"/>
  <c r="BF177" i="2"/>
  <c r="BI176" i="2"/>
  <c r="BH176" i="2"/>
  <c r="BG176" i="2"/>
  <c r="BE176" i="2"/>
  <c r="T176" i="2"/>
  <c r="R176" i="2"/>
  <c r="P176" i="2"/>
  <c r="BK176" i="2"/>
  <c r="J176" i="2"/>
  <c r="BF176" i="2" s="1"/>
  <c r="BI174" i="2"/>
  <c r="BH174" i="2"/>
  <c r="BG174" i="2"/>
  <c r="BE174" i="2"/>
  <c r="T174" i="2"/>
  <c r="R174" i="2"/>
  <c r="P174" i="2"/>
  <c r="BK174" i="2"/>
  <c r="J174" i="2"/>
  <c r="BF174" i="2" s="1"/>
  <c r="BI173" i="2"/>
  <c r="BH173" i="2"/>
  <c r="BG173" i="2"/>
  <c r="BE173" i="2"/>
  <c r="T173" i="2"/>
  <c r="R173" i="2"/>
  <c r="P173" i="2"/>
  <c r="BK173" i="2"/>
  <c r="J173" i="2"/>
  <c r="BF173" i="2"/>
  <c r="BI172" i="2"/>
  <c r="BH172" i="2"/>
  <c r="BG172" i="2"/>
  <c r="BE172" i="2"/>
  <c r="T172" i="2"/>
  <c r="R172" i="2"/>
  <c r="P172" i="2"/>
  <c r="BK172" i="2"/>
  <c r="J172" i="2"/>
  <c r="BF172" i="2"/>
  <c r="BI171" i="2"/>
  <c r="BH171" i="2"/>
  <c r="BG171" i="2"/>
  <c r="BE171" i="2"/>
  <c r="T171" i="2"/>
  <c r="R171" i="2"/>
  <c r="P171" i="2"/>
  <c r="BK171" i="2"/>
  <c r="J171" i="2"/>
  <c r="BF171" i="2" s="1"/>
  <c r="BI170" i="2"/>
  <c r="BH170" i="2"/>
  <c r="BG170" i="2"/>
  <c r="BE170" i="2"/>
  <c r="T170" i="2"/>
  <c r="R170" i="2"/>
  <c r="P170" i="2"/>
  <c r="BK170" i="2"/>
  <c r="J170" i="2"/>
  <c r="BF170" i="2" s="1"/>
  <c r="BI169" i="2"/>
  <c r="BH169" i="2"/>
  <c r="BG169" i="2"/>
  <c r="BE169" i="2"/>
  <c r="T169" i="2"/>
  <c r="R169" i="2"/>
  <c r="P169" i="2"/>
  <c r="BK169" i="2"/>
  <c r="J169" i="2"/>
  <c r="BF169" i="2"/>
  <c r="BI168" i="2"/>
  <c r="BH168" i="2"/>
  <c r="BG168" i="2"/>
  <c r="BE168" i="2"/>
  <c r="T168" i="2"/>
  <c r="R168" i="2"/>
  <c r="P168" i="2"/>
  <c r="BK168" i="2"/>
  <c r="J168" i="2"/>
  <c r="BF168" i="2"/>
  <c r="BI167" i="2"/>
  <c r="BH167" i="2"/>
  <c r="BG167" i="2"/>
  <c r="BE167" i="2"/>
  <c r="T167" i="2"/>
  <c r="R167" i="2"/>
  <c r="P167" i="2"/>
  <c r="BK167" i="2"/>
  <c r="J167" i="2"/>
  <c r="BF167" i="2" s="1"/>
  <c r="BI166" i="2"/>
  <c r="BH166" i="2"/>
  <c r="BG166" i="2"/>
  <c r="BE166" i="2"/>
  <c r="T166" i="2"/>
  <c r="R166" i="2"/>
  <c r="P166" i="2"/>
  <c r="BK166" i="2"/>
  <c r="J166" i="2"/>
  <c r="BF166" i="2" s="1"/>
  <c r="BI165" i="2"/>
  <c r="BH165" i="2"/>
  <c r="BG165" i="2"/>
  <c r="BE165" i="2"/>
  <c r="T165" i="2"/>
  <c r="R165" i="2"/>
  <c r="P165" i="2"/>
  <c r="BK165" i="2"/>
  <c r="J165" i="2"/>
  <c r="BF165" i="2"/>
  <c r="BI164" i="2"/>
  <c r="BH164" i="2"/>
  <c r="BG164" i="2"/>
  <c r="BE164" i="2"/>
  <c r="T164" i="2"/>
  <c r="R164" i="2"/>
  <c r="P164" i="2"/>
  <c r="BK164" i="2"/>
  <c r="J164" i="2"/>
  <c r="BF164" i="2"/>
  <c r="BI163" i="2"/>
  <c r="BH163" i="2"/>
  <c r="BG163" i="2"/>
  <c r="BE163" i="2"/>
  <c r="T163" i="2"/>
  <c r="R163" i="2"/>
  <c r="R162" i="2"/>
  <c r="P163" i="2"/>
  <c r="P162" i="2" s="1"/>
  <c r="BK163" i="2"/>
  <c r="J163" i="2"/>
  <c r="BF163" i="2" s="1"/>
  <c r="BI160" i="2"/>
  <c r="BH160" i="2"/>
  <c r="BG160" i="2"/>
  <c r="BE160" i="2"/>
  <c r="T160" i="2"/>
  <c r="T159" i="2" s="1"/>
  <c r="R160" i="2"/>
  <c r="R159" i="2" s="1"/>
  <c r="P160" i="2"/>
  <c r="P159" i="2"/>
  <c r="BK160" i="2"/>
  <c r="BK159" i="2"/>
  <c r="J159" i="2" s="1"/>
  <c r="J100" i="2" s="1"/>
  <c r="J160" i="2"/>
  <c r="BF160" i="2" s="1"/>
  <c r="BI158" i="2"/>
  <c r="BH158" i="2"/>
  <c r="BG158" i="2"/>
  <c r="BE158" i="2"/>
  <c r="T158" i="2"/>
  <c r="R158" i="2"/>
  <c r="P158" i="2"/>
  <c r="BK158" i="2"/>
  <c r="J158" i="2"/>
  <c r="BF158" i="2"/>
  <c r="BI157" i="2"/>
  <c r="BH157" i="2"/>
  <c r="BG157" i="2"/>
  <c r="BE157" i="2"/>
  <c r="T157" i="2"/>
  <c r="R157" i="2"/>
  <c r="P157" i="2"/>
  <c r="BK157" i="2"/>
  <c r="J157" i="2"/>
  <c r="BF157" i="2"/>
  <c r="BI156" i="2"/>
  <c r="BH156" i="2"/>
  <c r="BG156" i="2"/>
  <c r="BE156" i="2"/>
  <c r="T156" i="2"/>
  <c r="R156" i="2"/>
  <c r="P156" i="2"/>
  <c r="BK156" i="2"/>
  <c r="J156" i="2"/>
  <c r="BF156" i="2" s="1"/>
  <c r="BI155" i="2"/>
  <c r="BH155" i="2"/>
  <c r="BG155" i="2"/>
  <c r="BE155" i="2"/>
  <c r="T155" i="2"/>
  <c r="R155" i="2"/>
  <c r="R154" i="2"/>
  <c r="P155" i="2"/>
  <c r="BK155" i="2"/>
  <c r="J155" i="2"/>
  <c r="BF155" i="2" s="1"/>
  <c r="BI153" i="2"/>
  <c r="BH153" i="2"/>
  <c r="BG153" i="2"/>
  <c r="BE153" i="2"/>
  <c r="T153" i="2"/>
  <c r="R153" i="2"/>
  <c r="P153" i="2"/>
  <c r="BK153" i="2"/>
  <c r="J153" i="2"/>
  <c r="BF153" i="2"/>
  <c r="BI152" i="2"/>
  <c r="BH152" i="2"/>
  <c r="BG152" i="2"/>
  <c r="BE152" i="2"/>
  <c r="T152" i="2"/>
  <c r="R152" i="2"/>
  <c r="P152" i="2"/>
  <c r="BK152" i="2"/>
  <c r="J152" i="2"/>
  <c r="BF152" i="2"/>
  <c r="BI151" i="2"/>
  <c r="BH151" i="2"/>
  <c r="BG151" i="2"/>
  <c r="BE151" i="2"/>
  <c r="T151" i="2"/>
  <c r="R151" i="2"/>
  <c r="P151" i="2"/>
  <c r="BK151" i="2"/>
  <c r="J151" i="2"/>
  <c r="BF151" i="2"/>
  <c r="BI150" i="2"/>
  <c r="BH150" i="2"/>
  <c r="BG150" i="2"/>
  <c r="BE150" i="2"/>
  <c r="T150" i="2"/>
  <c r="R150" i="2"/>
  <c r="P150" i="2"/>
  <c r="BK150" i="2"/>
  <c r="J150" i="2"/>
  <c r="BF150" i="2"/>
  <c r="BI149" i="2"/>
  <c r="BH149" i="2"/>
  <c r="BG149" i="2"/>
  <c r="BE149" i="2"/>
  <c r="T149" i="2"/>
  <c r="R149" i="2"/>
  <c r="P149" i="2"/>
  <c r="BK149" i="2"/>
  <c r="J149" i="2"/>
  <c r="BF149" i="2"/>
  <c r="BI148" i="2"/>
  <c r="BH148" i="2"/>
  <c r="BG148" i="2"/>
  <c r="BE148" i="2"/>
  <c r="T148" i="2"/>
  <c r="R148" i="2"/>
  <c r="P148" i="2"/>
  <c r="BK148" i="2"/>
  <c r="J148" i="2"/>
  <c r="BF148" i="2"/>
  <c r="BI147" i="2"/>
  <c r="BH147" i="2"/>
  <c r="BG147" i="2"/>
  <c r="BE147" i="2"/>
  <c r="T147" i="2"/>
  <c r="R147" i="2"/>
  <c r="P147" i="2"/>
  <c r="BK147" i="2"/>
  <c r="J147" i="2"/>
  <c r="BF147" i="2" s="1"/>
  <c r="BI146" i="2"/>
  <c r="BH146" i="2"/>
  <c r="BG146" i="2"/>
  <c r="BE146" i="2"/>
  <c r="T146" i="2"/>
  <c r="T145" i="2" s="1"/>
  <c r="R146" i="2"/>
  <c r="P146" i="2"/>
  <c r="P145" i="2" s="1"/>
  <c r="BK146" i="2"/>
  <c r="J146" i="2"/>
  <c r="BF146" i="2"/>
  <c r="BI144" i="2"/>
  <c r="BH144" i="2"/>
  <c r="BG144" i="2"/>
  <c r="BE144" i="2"/>
  <c r="T144" i="2"/>
  <c r="R144" i="2"/>
  <c r="P144" i="2"/>
  <c r="BK144" i="2"/>
  <c r="J144" i="2"/>
  <c r="BF144" i="2"/>
  <c r="BI143" i="2"/>
  <c r="BH143" i="2"/>
  <c r="BG143" i="2"/>
  <c r="BE143" i="2"/>
  <c r="T143" i="2"/>
  <c r="R143" i="2"/>
  <c r="P143" i="2"/>
  <c r="BK143" i="2"/>
  <c r="J143" i="2"/>
  <c r="BF143" i="2"/>
  <c r="BI142" i="2"/>
  <c r="BH142" i="2"/>
  <c r="BG142" i="2"/>
  <c r="BE142" i="2"/>
  <c r="T142" i="2"/>
  <c r="R142" i="2"/>
  <c r="P142" i="2"/>
  <c r="BK142" i="2"/>
  <c r="J142" i="2"/>
  <c r="BF142" i="2"/>
  <c r="BI141" i="2"/>
  <c r="BH141" i="2"/>
  <c r="BG141" i="2"/>
  <c r="BE141" i="2"/>
  <c r="T141" i="2"/>
  <c r="R141" i="2"/>
  <c r="P141" i="2"/>
  <c r="BK141" i="2"/>
  <c r="J141" i="2"/>
  <c r="BF141" i="2"/>
  <c r="BI140" i="2"/>
  <c r="BH140" i="2"/>
  <c r="BG140" i="2"/>
  <c r="BE140" i="2"/>
  <c r="T140" i="2"/>
  <c r="R140" i="2"/>
  <c r="P140" i="2"/>
  <c r="BK140" i="2"/>
  <c r="J140" i="2"/>
  <c r="BF140" i="2"/>
  <c r="BI138" i="2"/>
  <c r="BH138" i="2"/>
  <c r="BG138" i="2"/>
  <c r="BE138" i="2"/>
  <c r="T138" i="2"/>
  <c r="R138" i="2"/>
  <c r="P138" i="2"/>
  <c r="BK138" i="2"/>
  <c r="J138" i="2"/>
  <c r="BF138" i="2"/>
  <c r="BI137" i="2"/>
  <c r="BH137" i="2"/>
  <c r="BG137" i="2"/>
  <c r="BE137" i="2"/>
  <c r="T137" i="2"/>
  <c r="T136" i="2"/>
  <c r="R137" i="2"/>
  <c r="P137" i="2"/>
  <c r="P136" i="2" s="1"/>
  <c r="BK137" i="2"/>
  <c r="BK136" i="2" s="1"/>
  <c r="J137" i="2"/>
  <c r="BF137" i="2"/>
  <c r="F130" i="2"/>
  <c r="F128" i="2"/>
  <c r="E126" i="2"/>
  <c r="F89" i="2"/>
  <c r="F87" i="2"/>
  <c r="E85" i="2"/>
  <c r="J22" i="2"/>
  <c r="E22" i="2"/>
  <c r="J131" i="2" s="1"/>
  <c r="J90" i="2"/>
  <c r="J21" i="2"/>
  <c r="J19" i="2"/>
  <c r="E19" i="2"/>
  <c r="J89" i="2" s="1"/>
  <c r="J18" i="2"/>
  <c r="J16" i="2"/>
  <c r="E16" i="2"/>
  <c r="F90" i="2" s="1"/>
  <c r="J15" i="2"/>
  <c r="J10" i="2"/>
  <c r="J87" i="2" s="1"/>
  <c r="AS94" i="1"/>
  <c r="L90" i="1"/>
  <c r="AM90" i="1"/>
  <c r="AM89" i="1"/>
  <c r="L89" i="1"/>
  <c r="AM87" i="1"/>
  <c r="L87" i="1"/>
  <c r="L85" i="1"/>
  <c r="L84" i="1"/>
  <c r="T175" i="2" l="1"/>
  <c r="BK208" i="2"/>
  <c r="J208" i="2" s="1"/>
  <c r="J107" i="2" s="1"/>
  <c r="J31" i="2"/>
  <c r="AV95" i="1" s="1"/>
  <c r="D156" i="3"/>
  <c r="BK154" i="2"/>
  <c r="J154" i="2"/>
  <c r="J99" i="2"/>
  <c r="BK218" i="2"/>
  <c r="J218" i="2"/>
  <c r="J109" i="2"/>
  <c r="R232" i="2"/>
  <c r="BK175" i="2"/>
  <c r="J175" i="2"/>
  <c r="J103" i="2" s="1"/>
  <c r="F35" i="2"/>
  <c r="BD95" i="1" s="1"/>
  <c r="BD94" i="1" s="1"/>
  <c r="W33" i="1" s="1"/>
  <c r="BK162" i="2"/>
  <c r="R259" i="2"/>
  <c r="R136" i="2"/>
  <c r="R145" i="2"/>
  <c r="T162" i="2"/>
  <c r="T161" i="2" s="1"/>
  <c r="BK189" i="2"/>
  <c r="J189" i="2"/>
  <c r="J105" i="2" s="1"/>
  <c r="BK237" i="2"/>
  <c r="J237" i="2" s="1"/>
  <c r="J111" i="2" s="1"/>
  <c r="BK279" i="2"/>
  <c r="J279" i="2" s="1"/>
  <c r="J115" i="2" s="1"/>
  <c r="T154" i="2"/>
  <c r="P154" i="2"/>
  <c r="BK181" i="2"/>
  <c r="J181" i="2"/>
  <c r="J104" i="2" s="1"/>
  <c r="BK213" i="2"/>
  <c r="J213" i="2"/>
  <c r="J108" i="2" s="1"/>
  <c r="R175" i="2"/>
  <c r="T232" i="2"/>
  <c r="P232" i="2"/>
  <c r="BK283" i="2"/>
  <c r="J283" i="2"/>
  <c r="J116" i="2" s="1"/>
  <c r="R139" i="2"/>
  <c r="F31" i="2"/>
  <c r="AZ95" i="1" s="1"/>
  <c r="AZ94" i="1" s="1"/>
  <c r="AV94" i="1" s="1"/>
  <c r="BK139" i="2"/>
  <c r="J139" i="2"/>
  <c r="J97" i="2" s="1"/>
  <c r="T208" i="2"/>
  <c r="P208" i="2"/>
  <c r="P161" i="2" s="1"/>
  <c r="BK259" i="2"/>
  <c r="J259" i="2" s="1"/>
  <c r="J113" i="2" s="1"/>
  <c r="R279" i="2"/>
  <c r="P139" i="2"/>
  <c r="P135" i="2"/>
  <c r="F33" i="2"/>
  <c r="BB95" i="1" s="1"/>
  <c r="BB94" i="1" s="1"/>
  <c r="AX94" i="1" s="1"/>
  <c r="T139" i="2"/>
  <c r="T135" i="2" s="1"/>
  <c r="BK145" i="2"/>
  <c r="J145" i="2" s="1"/>
  <c r="J98" i="2" s="1"/>
  <c r="R189" i="2"/>
  <c r="R237" i="2"/>
  <c r="F34" i="2"/>
  <c r="BC95" i="1" s="1"/>
  <c r="BC94" i="1" s="1"/>
  <c r="AY94" i="1" s="1"/>
  <c r="F32" i="2"/>
  <c r="BA95" i="1" s="1"/>
  <c r="BA94" i="1" s="1"/>
  <c r="AW94" i="1" s="1"/>
  <c r="AK30" i="1" s="1"/>
  <c r="J136" i="2"/>
  <c r="J96" i="2"/>
  <c r="J32" i="2"/>
  <c r="AW95" i="1" s="1"/>
  <c r="J130" i="2"/>
  <c r="J128" i="2"/>
  <c r="F131" i="2"/>
  <c r="R161" i="2" l="1"/>
  <c r="AT95" i="1"/>
  <c r="BK161" i="2"/>
  <c r="J161" i="2" s="1"/>
  <c r="J101" i="2" s="1"/>
  <c r="J162" i="2"/>
  <c r="J102" i="2" s="1"/>
  <c r="T134" i="2"/>
  <c r="P134" i="2"/>
  <c r="AU95" i="1"/>
  <c r="AU94" i="1" s="1"/>
  <c r="W31" i="1"/>
  <c r="R135" i="2"/>
  <c r="R134" i="2" s="1"/>
  <c r="BK135" i="2"/>
  <c r="W29" i="1"/>
  <c r="W32" i="1"/>
  <c r="W30" i="1"/>
  <c r="AK29" i="1"/>
  <c r="AT94" i="1"/>
  <c r="BK134" i="2" l="1"/>
  <c r="J134" i="2" s="1"/>
  <c r="J28" i="2" s="1"/>
  <c r="J135" i="2"/>
  <c r="J95" i="2" s="1"/>
  <c r="J94" i="2" l="1"/>
  <c r="AG95" i="1"/>
  <c r="J37" i="2"/>
  <c r="AG94" i="1" l="1"/>
  <c r="AN95" i="1"/>
  <c r="AN94" i="1" l="1"/>
  <c r="AK26" i="1"/>
  <c r="AK35" i="1" s="1"/>
</calcChain>
</file>

<file path=xl/sharedStrings.xml><?xml version="1.0" encoding="utf-8"?>
<sst xmlns="http://schemas.openxmlformats.org/spreadsheetml/2006/main" count="2462" uniqueCount="784">
  <si>
    <t>Export Komplet</t>
  </si>
  <si>
    <t/>
  </si>
  <si>
    <t>2.0</t>
  </si>
  <si>
    <t>False</t>
  </si>
  <si>
    <t>{91d55749-7ab0-4ce0-808a-ad39138fbd2c}</t>
  </si>
  <si>
    <t>&gt;&gt;  skryté sloupce  &lt;&lt;</t>
  </si>
  <si>
    <t>0,01</t>
  </si>
  <si>
    <t>21</t>
  </si>
  <si>
    <t>15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</si>
  <si>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</si>
  <si>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</si>
  <si>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</si>
  <si>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</si>
  <si>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</si>
  <si>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Stavba:</t>
  </si>
  <si>
    <t>Stavební úpravy a modernizace 80 bytů v objektech v Praze 3, ul. Jeseniova, č.p. 39, Praha 3, č.j. 8</t>
  </si>
  <si>
    <t>KSO:</t>
  </si>
  <si>
    <t>CC-CZ:</t>
  </si>
  <si>
    <t>Místo:</t>
  </si>
  <si>
    <t xml:space="preserve"> ul. Jeseniova, č.p. 39</t>
  </si>
  <si>
    <t>Datum:</t>
  </si>
  <si>
    <t>Zadavatel:</t>
  </si>
  <si>
    <t>IČ:</t>
  </si>
  <si>
    <t>Městská část Praha 3</t>
  </si>
  <si>
    <t>DIČ:</t>
  </si>
  <si>
    <t>Uchazeč:</t>
  </si>
  <si>
    <t>Projektant:</t>
  </si>
  <si>
    <t xml:space="preserve"> 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</si>
  <si>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</si>
  <si>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</si>
  <si>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</si>
  <si>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</si>
  <si>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</si>
  <si>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</si>
  <si>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</si>
  <si>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</si>
  <si>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</si>
  <si>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</si>
  <si>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</si>
  <si>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</si>
  <si>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</si>
  <si>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</si>
  <si>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</si>
  <si>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</si>
  <si>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</si>
  <si>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</si>
  <si>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</si>
  <si>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</si>
  <si>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</si>
  <si>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</si>
  <si>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</si>
  <si>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</si>
  <si>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</si>
  <si>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</si>
  <si>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</si>
  <si>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</si>
  <si>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</si>
  <si>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</si>
  <si>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</si>
  <si>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</si>
  <si>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</si>
  <si>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</si>
  <si>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</si>
  <si>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</si>
  <si>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</si>
  <si>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</si>
  <si>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</si>
  <si>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</si>
  <si>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</si>
  <si>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</si>
  <si>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</si>
  <si>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</si>
  <si>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</si>
  <si>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</si>
  <si>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</si>
  <si>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</si>
  <si>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</si>
  <si>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</si>
  <si>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KRYCÍ LIST SOUPISU PRACÍ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</si>
  <si>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</si>
  <si>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</si>
  <si>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</si>
  <si>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</si>
  <si>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</si>
  <si>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</si>
  <si>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3 - Svislé a kompletní konstrukce</t>
  </si>
  <si>
    <t xml:space="preserve">    6 - Úpravy povrchů, podlahy a osazování výplní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</si>
  <si>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</si>
  <si>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</si>
  <si>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</si>
  <si>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</si>
  <si>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711 - Izolace proti vodě, vlhkosti a plynům</t>
  </si>
  <si>
    <t xml:space="preserve">    721 - Zdravotechnika - vnitřní kanalizace</t>
  </si>
  <si>
    <t xml:space="preserve">    722 - Zdravotechnika - vnitřní vodovod</t>
  </si>
  <si>
    <t xml:space="preserve">    725 - Zdravotechnika - zařizovací předměty</t>
  </si>
  <si>
    <t xml:space="preserve">    735 - Ústřední vytápění - otopná tělesa</t>
  </si>
  <si>
    <t xml:space="preserve">    741 - Elektroinstalace</t>
  </si>
  <si>
    <t xml:space="preserve">    751 - Vzduchotechnika</t>
  </si>
  <si>
    <t xml:space="preserve">    766 - Konstrukce truhlářské</t>
  </si>
  <si>
    <t xml:space="preserve">    767 - Konstrukce zámečnické</t>
  </si>
  <si>
    <t xml:space="preserve">    771 - Podlahy z dlaždic</t>
  </si>
  <si>
    <t xml:space="preserve">    775 - Podlahy skládané</t>
  </si>
  <si>
    <t xml:space="preserve">    776 - Podlahy povlakové</t>
  </si>
  <si>
    <t xml:space="preserve">    781 - Dokončovací práce - obklady</t>
  </si>
  <si>
    <t xml:space="preserve">    783 - Dokončovací práce - nátěry</t>
  </si>
  <si>
    <t xml:space="preserve">    784 - Dokončovací práce - malby a tapety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</si>
  <si>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</si>
  <si>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</si>
  <si>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</si>
  <si>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</si>
  <si>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</si>
  <si>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</si>
  <si>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</si>
  <si>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</si>
  <si>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</si>
  <si>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</si>
  <si>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</si>
  <si>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</si>
  <si>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</si>
  <si>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</si>
  <si>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</si>
  <si>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</si>
  <si>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3</t>
  </si>
  <si>
    <t>Svislé a kompletní konstrukce</t>
  </si>
  <si>
    <t>K</t>
  </si>
  <si>
    <t>342272215</t>
  </si>
  <si>
    <t>Příčka z pórobetonových hladkých tvárnic na tenkovrstvou maltu do tl 75 mm</t>
  </si>
  <si>
    <t>m2</t>
  </si>
  <si>
    <t>4</t>
  </si>
  <si>
    <t>2</t>
  </si>
  <si>
    <t>-692733517</t>
  </si>
  <si>
    <t>342272225</t>
  </si>
  <si>
    <t>Příčka z pórobetonových hladkých tvárnic na tenkovrstvou maltu tl 100 mm</t>
  </si>
  <si>
    <t>1390590694</t>
  </si>
  <si>
    <t>6</t>
  </si>
  <si>
    <t>Úpravy povrchů, podlahy a osazování výplní</t>
  </si>
  <si>
    <t>612135101</t>
  </si>
  <si>
    <t>Hrubá výplň rýh ve stěnách maltou jakékoli šířky rýhy</t>
  </si>
  <si>
    <t>-1343227991</t>
  </si>
  <si>
    <t>612311131</t>
  </si>
  <si>
    <t>Potažení vnitřních stěn vápenným štukem tloušťky do 3 mm</t>
  </si>
  <si>
    <t>-1928960299</t>
  </si>
  <si>
    <t>5</t>
  </si>
  <si>
    <t>612341121</t>
  </si>
  <si>
    <t>Sádrová nebo vápenosádrová omítka hladká jednovrstvá vnitřních stěn nanášená ručně</t>
  </si>
  <si>
    <t>-944594634</t>
  </si>
  <si>
    <t>642942111</t>
  </si>
  <si>
    <t>Osazování zárubní nebo rámů dveřních kovových do 2,5 m2 na MC</t>
  </si>
  <si>
    <t>kus</t>
  </si>
  <si>
    <t>1734801632</t>
  </si>
  <si>
    <t>7</t>
  </si>
  <si>
    <t>M</t>
  </si>
  <si>
    <t>55331348</t>
  </si>
  <si>
    <t>zárubeň ocelová pro porobeton 100 700 L/P</t>
  </si>
  <si>
    <t>8</t>
  </si>
  <si>
    <t>-1356010759</t>
  </si>
  <si>
    <t>9</t>
  </si>
  <si>
    <t>Ostatní konstrukce a práce, bourání</t>
  </si>
  <si>
    <t>952901104</t>
  </si>
  <si>
    <t>Čištění budov omytí oken nebo balkonových dveří vč. lodžií plochy přes 2,5m2</t>
  </si>
  <si>
    <t>1596547645</t>
  </si>
  <si>
    <t>952901111</t>
  </si>
  <si>
    <t>Vyčištění budov bytové a občanské výstavby při výšce podlaží do 4 m</t>
  </si>
  <si>
    <t>822012360</t>
  </si>
  <si>
    <t>10</t>
  </si>
  <si>
    <t>962031132R</t>
  </si>
  <si>
    <t>Vybourání podezdívky pod vanou</t>
  </si>
  <si>
    <t>1042558392</t>
  </si>
  <si>
    <t>11</t>
  </si>
  <si>
    <t>962084121</t>
  </si>
  <si>
    <t>Bourání příček deskových sádrových typu rabicka tl do 50 mm - umakart</t>
  </si>
  <si>
    <t>1400366001</t>
  </si>
  <si>
    <t>12</t>
  </si>
  <si>
    <t>974032134</t>
  </si>
  <si>
    <t>Vysekání rýh ve stěnách nebo příčkách z dutých cihel nebo tvárnic hl do 50 mm š 150 mm</t>
  </si>
  <si>
    <t>m</t>
  </si>
  <si>
    <t>-1572968277</t>
  </si>
  <si>
    <t>13</t>
  </si>
  <si>
    <t>X07</t>
  </si>
  <si>
    <t>Dodávka a montáž revizních dvířek D03 800x800</t>
  </si>
  <si>
    <t>-82305895</t>
  </si>
  <si>
    <t>14</t>
  </si>
  <si>
    <t>X12</t>
  </si>
  <si>
    <t>Dodávka a montáž revizních dvířek k sifonu vany</t>
  </si>
  <si>
    <t>soubor</t>
  </si>
  <si>
    <t>-135210626</t>
  </si>
  <si>
    <t>X13</t>
  </si>
  <si>
    <t>Stavební úprava pro novou novou vanu - vyzdění</t>
  </si>
  <si>
    <t>-879955723</t>
  </si>
  <si>
    <t>997</t>
  </si>
  <si>
    <t>Přesun sutě</t>
  </si>
  <si>
    <t>16</t>
  </si>
  <si>
    <t>997013216</t>
  </si>
  <si>
    <t>Vnitrostaveništní doprava suti a vybouraných hmot pro budovy v do 21 m ručně</t>
  </si>
  <si>
    <t>t</t>
  </si>
  <si>
    <t>-1561709985</t>
  </si>
  <si>
    <t>17</t>
  </si>
  <si>
    <t>997013501</t>
  </si>
  <si>
    <t>Odvoz suti a vybouraných hmot na skládku nebo meziskládku do 1 km se složením</t>
  </si>
  <si>
    <t>217661914</t>
  </si>
  <si>
    <t>18</t>
  </si>
  <si>
    <t>997013509</t>
  </si>
  <si>
    <t>Příplatek k odvozu suti a vybouraných hmot na skládku ZKD 1 km přes 1 km</t>
  </si>
  <si>
    <t>-537084767</t>
  </si>
  <si>
    <t>19</t>
  </si>
  <si>
    <t>997013831</t>
  </si>
  <si>
    <t>Poplatek za uložení na skládce (skládkovné) stavebního odpadu směsného</t>
  </si>
  <si>
    <t>1767343731</t>
  </si>
  <si>
    <t>998</t>
  </si>
  <si>
    <t>Přesun hmot</t>
  </si>
  <si>
    <t>20</t>
  </si>
  <si>
    <t>998011003</t>
  </si>
  <si>
    <t>Přesun hmot pro budovy zděné v do 24 m</t>
  </si>
  <si>
    <t>-446654461</t>
  </si>
  <si>
    <t>PSV</t>
  </si>
  <si>
    <t>Práce a dodávky PSV</t>
  </si>
  <si>
    <t>711</t>
  </si>
  <si>
    <t>Izolace proti vodě, vlhkosti a plynům</t>
  </si>
  <si>
    <t>711111051</t>
  </si>
  <si>
    <t>Provedení izolace proti zemní vlhkosti vodorovné za studena 2x nátěr tekutou elastickou hydroizolací</t>
  </si>
  <si>
    <t>-1926565539</t>
  </si>
  <si>
    <t>22</t>
  </si>
  <si>
    <t>24551040R</t>
  </si>
  <si>
    <t>hydroizolační nátěrová hmota</t>
  </si>
  <si>
    <t>kg</t>
  </si>
  <si>
    <t>32</t>
  </si>
  <si>
    <t>-935590175</t>
  </si>
  <si>
    <t>23</t>
  </si>
  <si>
    <t>711191201</t>
  </si>
  <si>
    <t>Provedení izolace proti zemní vlhkosti hydroizolační stěrkou vodorovné na betonu, 2 vrstvy</t>
  </si>
  <si>
    <t>340925133</t>
  </si>
  <si>
    <t>24</t>
  </si>
  <si>
    <t>58581002R</t>
  </si>
  <si>
    <t xml:space="preserve">stěrka hydroizolační </t>
  </si>
  <si>
    <t>-623773079</t>
  </si>
  <si>
    <t>25</t>
  </si>
  <si>
    <t>711192202</t>
  </si>
  <si>
    <t>Provedení izolace proti zemní vlhkosti hydroizolační stěrkou svislé na zdivu, 2 vrstvy</t>
  </si>
  <si>
    <t>-1971721881</t>
  </si>
  <si>
    <t>26</t>
  </si>
  <si>
    <t>-2135140231</t>
  </si>
  <si>
    <t>27</t>
  </si>
  <si>
    <t>711199101</t>
  </si>
  <si>
    <t>Provedení těsnícího pásu do spoje dilatační nebo styčné spáry podlaha - stěna</t>
  </si>
  <si>
    <t>-1447809909</t>
  </si>
  <si>
    <t>28</t>
  </si>
  <si>
    <t>28355020R</t>
  </si>
  <si>
    <t>páska pružná těsnící š 80mm</t>
  </si>
  <si>
    <t>-1398760448</t>
  </si>
  <si>
    <t>29</t>
  </si>
  <si>
    <t>711199102</t>
  </si>
  <si>
    <t>Provedení těsnícího koutu pro vnější nebo vnitřní roh spáry podlaha - stěna</t>
  </si>
  <si>
    <t>-1099035143</t>
  </si>
  <si>
    <t>30</t>
  </si>
  <si>
    <t>28355020</t>
  </si>
  <si>
    <t>205661953</t>
  </si>
  <si>
    <t>31</t>
  </si>
  <si>
    <t>998711203</t>
  </si>
  <si>
    <t>Přesun hmot procentní pro izolace proti vodě, vlhkosti a plynům v objektech v do 60 m</t>
  </si>
  <si>
    <t>%</t>
  </si>
  <si>
    <t>-1590497156</t>
  </si>
  <si>
    <t>998711292</t>
  </si>
  <si>
    <t>Příplatek k přesunu hmot procentní 711 za zvětšený přesun do 100 m</t>
  </si>
  <si>
    <t>1293878655</t>
  </si>
  <si>
    <t>721</t>
  </si>
  <si>
    <t>Zdravotechnika - vnitřní kanalizace</t>
  </si>
  <si>
    <t>33</t>
  </si>
  <si>
    <t>721171803</t>
  </si>
  <si>
    <t xml:space="preserve">Demontáž potrubí z PVC do D 75 </t>
  </si>
  <si>
    <t>-77832436</t>
  </si>
  <si>
    <t>34</t>
  </si>
  <si>
    <t>721173723R</t>
  </si>
  <si>
    <t>Potrubí kanalizační z PP-HT DN 50 vč. pomocného materiálu</t>
  </si>
  <si>
    <t>278487772</t>
  </si>
  <si>
    <t>35</t>
  </si>
  <si>
    <t>X17</t>
  </si>
  <si>
    <t>Napojení nové kanalizace na stávající stoupačku</t>
  </si>
  <si>
    <t>-1155743118</t>
  </si>
  <si>
    <t>36</t>
  </si>
  <si>
    <t>998721203</t>
  </si>
  <si>
    <t>Přesun hmot procentní pro vnitřní kanalizace v objektech v do 24 m</t>
  </si>
  <si>
    <t>1393565125</t>
  </si>
  <si>
    <t>37</t>
  </si>
  <si>
    <t>998721292</t>
  </si>
  <si>
    <t>Příplatek k přesunu hmot procentní 721 za zvětšený přesun do 100 m</t>
  </si>
  <si>
    <t>-1079974808</t>
  </si>
  <si>
    <t>722</t>
  </si>
  <si>
    <t>Zdravotechnika - vnitřní vodovod</t>
  </si>
  <si>
    <t>38</t>
  </si>
  <si>
    <t>722130801</t>
  </si>
  <si>
    <t>Demontáž potrubí ocelové pozinkované závitové do DN 25</t>
  </si>
  <si>
    <t>-506049030</t>
  </si>
  <si>
    <t>39</t>
  </si>
  <si>
    <t>722174023R</t>
  </si>
  <si>
    <t>Potrubí vodovodní plastové PPR svařované PP-R d25-2,3 vč. pomovného materiálu</t>
  </si>
  <si>
    <t>141934999</t>
  </si>
  <si>
    <t>40</t>
  </si>
  <si>
    <t>722181222</t>
  </si>
  <si>
    <t>Ochrana vodovodního potrubí přilepenými termoizolačními trubicemi z PE tl do 9 mm DN do 45 mm</t>
  </si>
  <si>
    <t>-303950196</t>
  </si>
  <si>
    <t>41</t>
  </si>
  <si>
    <t>722181242</t>
  </si>
  <si>
    <t>Ochrana vodovodního potrubí přilepenými termoizolačními trubicemi z PE tl do 20 mm DN do 45 mm</t>
  </si>
  <si>
    <t>1018684652</t>
  </si>
  <si>
    <t>42</t>
  </si>
  <si>
    <t>X15</t>
  </si>
  <si>
    <t>napojení nového rozvodu vody na stoupačku</t>
  </si>
  <si>
    <t>944531937</t>
  </si>
  <si>
    <t>43</t>
  </si>
  <si>
    <t>998722203</t>
  </si>
  <si>
    <t>Přesun hmot procentní pro vnitřní vodovod v objektech v do 24 m</t>
  </si>
  <si>
    <t>310895886</t>
  </si>
  <si>
    <t>44</t>
  </si>
  <si>
    <t>998722292</t>
  </si>
  <si>
    <t>Příplatek k přesunu hmot procentní 722 za zvětšený přesun do 100 m</t>
  </si>
  <si>
    <t>1601134760</t>
  </si>
  <si>
    <t>725</t>
  </si>
  <si>
    <t>Zdravotechnika - zařizovací předměty</t>
  </si>
  <si>
    <t>45</t>
  </si>
  <si>
    <t>725110811</t>
  </si>
  <si>
    <t>Demontáž klozetů splachovací s nádrží</t>
  </si>
  <si>
    <t>-488474500</t>
  </si>
  <si>
    <t>46</t>
  </si>
  <si>
    <t>725112002</t>
  </si>
  <si>
    <t>Klozet keramický standardní samostatně stojící  vč. armatury specifikace dle PD</t>
  </si>
  <si>
    <t>1938639439</t>
  </si>
  <si>
    <t>47</t>
  </si>
  <si>
    <t>725210821</t>
  </si>
  <si>
    <t>Demontáž umyvadel vč. výtokových armatur</t>
  </si>
  <si>
    <t>1526053168</t>
  </si>
  <si>
    <t>48</t>
  </si>
  <si>
    <t>725211602</t>
  </si>
  <si>
    <t>Umyvadlo keramické připevněné na stěnu 500x400 vč. sifonu a armatůr</t>
  </si>
  <si>
    <t>-921304778</t>
  </si>
  <si>
    <t>49</t>
  </si>
  <si>
    <t>725220842</t>
  </si>
  <si>
    <t>Demontáž van ocelových volně stojících</t>
  </si>
  <si>
    <t>-375690465</t>
  </si>
  <si>
    <t>50</t>
  </si>
  <si>
    <t>725222113</t>
  </si>
  <si>
    <t>Vana samonosná s výtokovými armaturami se zápachovou uzávěrkou</t>
  </si>
  <si>
    <t>620772432</t>
  </si>
  <si>
    <t>51</t>
  </si>
  <si>
    <t>725310823R</t>
  </si>
  <si>
    <t>Demontáž dřez jednoduchý vestavěný v kuchyňských sestavách vč. výtokových armatur</t>
  </si>
  <si>
    <t>1042587669</t>
  </si>
  <si>
    <t>52</t>
  </si>
  <si>
    <t>725311121R</t>
  </si>
  <si>
    <t>Dřez nerezový vč. výtokových armatůr</t>
  </si>
  <si>
    <t>-1685400967</t>
  </si>
  <si>
    <t>53</t>
  </si>
  <si>
    <t>725813112R</t>
  </si>
  <si>
    <t>Ventil rohový pračkový vč. zápachové uzávěry</t>
  </si>
  <si>
    <t>-823809464</t>
  </si>
  <si>
    <t>54</t>
  </si>
  <si>
    <t>725820801</t>
  </si>
  <si>
    <t>Demontáž baterie nástěnné do G 3 / 4</t>
  </si>
  <si>
    <t>-92369119</t>
  </si>
  <si>
    <t>55</t>
  </si>
  <si>
    <t>725820802</t>
  </si>
  <si>
    <t>Demontáž baterie stojánkové do jednoho otvoru</t>
  </si>
  <si>
    <t>862816570</t>
  </si>
  <si>
    <t>56</t>
  </si>
  <si>
    <t>725821325</t>
  </si>
  <si>
    <t>Baterie dřezová stojánková specifikace dle PD</t>
  </si>
  <si>
    <t>531569434</t>
  </si>
  <si>
    <t>57</t>
  </si>
  <si>
    <t>725822612R</t>
  </si>
  <si>
    <t xml:space="preserve">Baterie umyvadlová stojánková páková </t>
  </si>
  <si>
    <t>-1250252698</t>
  </si>
  <si>
    <t>58</t>
  </si>
  <si>
    <t>725831313</t>
  </si>
  <si>
    <t>Baterie vanová nástěnná páková s příslušenstvím a pohyblivým držákem specifikace dle PD</t>
  </si>
  <si>
    <t>-581461242</t>
  </si>
  <si>
    <t>59</t>
  </si>
  <si>
    <t>998725203</t>
  </si>
  <si>
    <t>Přesun hmot procentní pro zařizovací předměty v objektech v do 24 m</t>
  </si>
  <si>
    <t>-2124064765</t>
  </si>
  <si>
    <t>60</t>
  </si>
  <si>
    <t>998725292</t>
  </si>
  <si>
    <t>Příplatek k přesunu hmot procentní 725 za zvětšený přesun do 100 m</t>
  </si>
  <si>
    <t>-89980764</t>
  </si>
  <si>
    <t>735</t>
  </si>
  <si>
    <t>Ústřední vytápění - otopná tělesa</t>
  </si>
  <si>
    <t>61</t>
  </si>
  <si>
    <t>X11</t>
  </si>
  <si>
    <t>Repase stávajících radiátorů vč. přívodního potrubí v rosahu dle PD</t>
  </si>
  <si>
    <t>658700585</t>
  </si>
  <si>
    <t>741</t>
  </si>
  <si>
    <t>Elektroinstalace</t>
  </si>
  <si>
    <t>62</t>
  </si>
  <si>
    <t>741390962R</t>
  </si>
  <si>
    <t>Demontáž stávající digestoře</t>
  </si>
  <si>
    <t>-1947209792</t>
  </si>
  <si>
    <t>63</t>
  </si>
  <si>
    <t>El01</t>
  </si>
  <si>
    <t>Elektromontáže viz. samostatný soupis prací</t>
  </si>
  <si>
    <t>-923577869</t>
  </si>
  <si>
    <t>64</t>
  </si>
  <si>
    <t>X10</t>
  </si>
  <si>
    <t>Dodávka a montáž kombinovaného sporáklu s troubou specifikace dle PD</t>
  </si>
  <si>
    <t>2039036389</t>
  </si>
  <si>
    <t>65</t>
  </si>
  <si>
    <t>X14</t>
  </si>
  <si>
    <t>Dodávka a montáž otopného žebříku 450x960mm 300W</t>
  </si>
  <si>
    <t>184732989</t>
  </si>
  <si>
    <t>751</t>
  </si>
  <si>
    <t>Vzduchotechnika</t>
  </si>
  <si>
    <t>66</t>
  </si>
  <si>
    <t>X06</t>
  </si>
  <si>
    <t>Dodávka a montáž ventilátoru s doběhem a časovým spínačem do stěny - připojení na stávající potrubí VZT</t>
  </si>
  <si>
    <t>418943647</t>
  </si>
  <si>
    <t>67</t>
  </si>
  <si>
    <t>X09</t>
  </si>
  <si>
    <t>Dodávka a montáž digestoře specifikace dle PD</t>
  </si>
  <si>
    <t>2139144372</t>
  </si>
  <si>
    <t>68</t>
  </si>
  <si>
    <t>998751202</t>
  </si>
  <si>
    <t>Přesun hmot procentní pro vzduchotechniku v objektech v do 24 m</t>
  </si>
  <si>
    <t>172619948</t>
  </si>
  <si>
    <t>69</t>
  </si>
  <si>
    <t>998751291</t>
  </si>
  <si>
    <t>Příplatek k přesunu hmot procentní 751 za zvětšený přesun do 500 m</t>
  </si>
  <si>
    <t>-1533798812</t>
  </si>
  <si>
    <t>766</t>
  </si>
  <si>
    <t>Konstrukce truhlářské</t>
  </si>
  <si>
    <t>70</t>
  </si>
  <si>
    <t>766662811</t>
  </si>
  <si>
    <t>Demontáž truhlářských prahů dveří jednokřídlových</t>
  </si>
  <si>
    <t>1037593783</t>
  </si>
  <si>
    <t>71</t>
  </si>
  <si>
    <t>766691914</t>
  </si>
  <si>
    <t>Vyvěšení nebo zavěšení dřevěných křídel dveří pl do 2 m2</t>
  </si>
  <si>
    <t>-369790774</t>
  </si>
  <si>
    <t>72</t>
  </si>
  <si>
    <t>766695213</t>
  </si>
  <si>
    <t>Montáž truhlářských prahů dveří 1křídlových šířky přes 10 cm</t>
  </si>
  <si>
    <t>-1053346344</t>
  </si>
  <si>
    <t>73</t>
  </si>
  <si>
    <t>61187456</t>
  </si>
  <si>
    <t>práh dveřní dřevěný bukový</t>
  </si>
  <si>
    <t>-1712532540</t>
  </si>
  <si>
    <t>74</t>
  </si>
  <si>
    <t>766812840R</t>
  </si>
  <si>
    <t>Demontáž kuchyňských linek dřevěných nebo kovových délky do 2,2 m vč. skříněk</t>
  </si>
  <si>
    <t>-800611029</t>
  </si>
  <si>
    <t>75</t>
  </si>
  <si>
    <t>X01</t>
  </si>
  <si>
    <t>Demontáž dřevěného nábytku</t>
  </si>
  <si>
    <t>-550293042</t>
  </si>
  <si>
    <t>76</t>
  </si>
  <si>
    <t>X02</t>
  </si>
  <si>
    <t>Demontáž garniže</t>
  </si>
  <si>
    <t>-695411447</t>
  </si>
  <si>
    <t>77</t>
  </si>
  <si>
    <t>X03</t>
  </si>
  <si>
    <t>Dodávka a montáž nových vstupních dveří 850x1970 dle. PD vč. servisu závěsu, výměny stávajícího kování</t>
  </si>
  <si>
    <t>-574624087</t>
  </si>
  <si>
    <t>78</t>
  </si>
  <si>
    <t>X04</t>
  </si>
  <si>
    <t>Dodávka dveřního křídla D04 800x1970 v rosahu dle PD</t>
  </si>
  <si>
    <t>512</t>
  </si>
  <si>
    <t>1083706680</t>
  </si>
  <si>
    <t>79</t>
  </si>
  <si>
    <t>X05</t>
  </si>
  <si>
    <t>Dodávka a kompletace vnitřních dveří 700x1970 specifikace dle PD D02</t>
  </si>
  <si>
    <t>-809470259</t>
  </si>
  <si>
    <t>80</t>
  </si>
  <si>
    <t>X08</t>
  </si>
  <si>
    <t>Dodávka a montáž kuchyňské linky vč. horních skříněk specifikace dle PD</t>
  </si>
  <si>
    <t>-1014209521</t>
  </si>
  <si>
    <t>81</t>
  </si>
  <si>
    <t>998766203</t>
  </si>
  <si>
    <t>Přesun hmot procentní pro konstrukce truhlářské v objektech v do 24 m</t>
  </si>
  <si>
    <t>-1936890902</t>
  </si>
  <si>
    <t>82</t>
  </si>
  <si>
    <t>998766292</t>
  </si>
  <si>
    <t>Příplatek k přesunu hmot procentní 766 za zvětšený přesun do 100 m</t>
  </si>
  <si>
    <t>-1961581819</t>
  </si>
  <si>
    <t>767</t>
  </si>
  <si>
    <t>Konstrukce zámečnické</t>
  </si>
  <si>
    <t>83</t>
  </si>
  <si>
    <t>767132811</t>
  </si>
  <si>
    <t>Demontáž příček nebo předstěn šroubovaných</t>
  </si>
  <si>
    <t>-1923772167</t>
  </si>
  <si>
    <t>84</t>
  </si>
  <si>
    <t>767641800</t>
  </si>
  <si>
    <t>Demontáž zárubní dveří odřezáním plochy do 2,5 m2</t>
  </si>
  <si>
    <t>1799054341</t>
  </si>
  <si>
    <t>85</t>
  </si>
  <si>
    <t>998767203</t>
  </si>
  <si>
    <t>Přesun hmot procentní pro zámečnické konstrukce v objektech v do 24 m</t>
  </si>
  <si>
    <t>1343106846</t>
  </si>
  <si>
    <t>86</t>
  </si>
  <si>
    <t>998767292</t>
  </si>
  <si>
    <t>Příplatek k přesunu hmot procentní 767 za zvětšený přesun do 100 m</t>
  </si>
  <si>
    <t>-1815566949</t>
  </si>
  <si>
    <t>771</t>
  </si>
  <si>
    <t>Podlahy z dlaždic</t>
  </si>
  <si>
    <t>87</t>
  </si>
  <si>
    <t>771573810</t>
  </si>
  <si>
    <t>Demontáž podlah z dlaždic keramických lepených</t>
  </si>
  <si>
    <t>-609891837</t>
  </si>
  <si>
    <t>88</t>
  </si>
  <si>
    <t>771574115</t>
  </si>
  <si>
    <t>Montáž podlah keramických režných hladkých lepených flexibilním lepidlem vč. spárování</t>
  </si>
  <si>
    <t>397303446</t>
  </si>
  <si>
    <t>89</t>
  </si>
  <si>
    <t>59761003</t>
  </si>
  <si>
    <t>dlaždice keramické koupelnové výběr dle investora</t>
  </si>
  <si>
    <t>-20836642</t>
  </si>
  <si>
    <t>90</t>
  </si>
  <si>
    <t>771591111</t>
  </si>
  <si>
    <t>Podlahy penetrace podkladu</t>
  </si>
  <si>
    <t>-1554504701</t>
  </si>
  <si>
    <t>91</t>
  </si>
  <si>
    <t>771990111</t>
  </si>
  <si>
    <t>Vyrovnání podkladu samonivelační stěrkou tl 4 mm pevnosti 15 Mpa</t>
  </si>
  <si>
    <t>-1217283630</t>
  </si>
  <si>
    <t>92</t>
  </si>
  <si>
    <t>771990191</t>
  </si>
  <si>
    <t>Příplatek k vyrovnání podkladu dlažby samonivelační stěrkou pevnosti 15 Mpa ZKD 1 mm tloušťky</t>
  </si>
  <si>
    <t>-398785851</t>
  </si>
  <si>
    <t>93</t>
  </si>
  <si>
    <t>998771203</t>
  </si>
  <si>
    <t>Přesun hmot procentní pro podlahy z dlaždic v objektech v do 24 m</t>
  </si>
  <si>
    <t>-47311941</t>
  </si>
  <si>
    <t>94</t>
  </si>
  <si>
    <t>998771292</t>
  </si>
  <si>
    <t>Příplatek k přesunu hmot procentní 771 za zvětšený přesun do 100 m</t>
  </si>
  <si>
    <t>-655878035</t>
  </si>
  <si>
    <t>775</t>
  </si>
  <si>
    <t>Podlahy skládané</t>
  </si>
  <si>
    <t>95</t>
  </si>
  <si>
    <t>775413120R</t>
  </si>
  <si>
    <t>Montáž soklové lišty z MDF</t>
  </si>
  <si>
    <t>496642390</t>
  </si>
  <si>
    <t>96</t>
  </si>
  <si>
    <t>28411009R</t>
  </si>
  <si>
    <t>lišta soklová z MDF výšky 40mm</t>
  </si>
  <si>
    <t>224834353</t>
  </si>
  <si>
    <t>97</t>
  </si>
  <si>
    <t>775429121</t>
  </si>
  <si>
    <t>Montáž podlahové lišty přechodové připevněné vruty</t>
  </si>
  <si>
    <t>-2145931240</t>
  </si>
  <si>
    <t>98</t>
  </si>
  <si>
    <t>55343125</t>
  </si>
  <si>
    <t xml:space="preserve">profil přechodový Al vrtaný </t>
  </si>
  <si>
    <t>-1017402377</t>
  </si>
  <si>
    <t>99</t>
  </si>
  <si>
    <t>775541111R</t>
  </si>
  <si>
    <t>Montáž podlah plovoucích z lamel dýhovaných a laminovaných</t>
  </si>
  <si>
    <t>-158472948</t>
  </si>
  <si>
    <t>100</t>
  </si>
  <si>
    <t>61151044</t>
  </si>
  <si>
    <t>podlaha dřevěná lamelová výběr dle investora</t>
  </si>
  <si>
    <t>1766969663</t>
  </si>
  <si>
    <t>101</t>
  </si>
  <si>
    <t>775591191</t>
  </si>
  <si>
    <t>Montáž podložky vyrovnávací a tlumící pro plovoucí podlahy</t>
  </si>
  <si>
    <t>-491146954</t>
  </si>
  <si>
    <t>102</t>
  </si>
  <si>
    <t>61155350</t>
  </si>
  <si>
    <t xml:space="preserve">podložka izolační z pěnového PE </t>
  </si>
  <si>
    <t>1434374141</t>
  </si>
  <si>
    <t>103</t>
  </si>
  <si>
    <t>775591197</t>
  </si>
  <si>
    <t>Montáž parozábrany se samolepícím proužkem pro plovoucí podlahy</t>
  </si>
  <si>
    <t>1620864057</t>
  </si>
  <si>
    <t>104</t>
  </si>
  <si>
    <t>61155367</t>
  </si>
  <si>
    <t>podložka izolační z pěnového PE s parozábranou tl.0,15 mm</t>
  </si>
  <si>
    <t>1314468530</t>
  </si>
  <si>
    <t>105</t>
  </si>
  <si>
    <t>998775203</t>
  </si>
  <si>
    <t>Přesun hmot procentní pro podlahy dřevěné v objektech v do 24 m</t>
  </si>
  <si>
    <t>-905332413</t>
  </si>
  <si>
    <t>106</t>
  </si>
  <si>
    <t>998775292</t>
  </si>
  <si>
    <t>Příplatek k přesunu hmot procentní 775 za zvětšený přesun do 100 m</t>
  </si>
  <si>
    <t>-46433186</t>
  </si>
  <si>
    <t>776</t>
  </si>
  <si>
    <t>Podlahy povlakové</t>
  </si>
  <si>
    <t>107</t>
  </si>
  <si>
    <t>776141111</t>
  </si>
  <si>
    <t>Vyrovnání podkladu povlakových podlah stěrkou pevnosti 20 MPa tl 3 mm</t>
  </si>
  <si>
    <t>1599333356</t>
  </si>
  <si>
    <t>108</t>
  </si>
  <si>
    <t>776201812</t>
  </si>
  <si>
    <t>Demontáž lepených povlakových podlah s podložkou ručně</t>
  </si>
  <si>
    <t>923166313</t>
  </si>
  <si>
    <t>109</t>
  </si>
  <si>
    <t>776221111</t>
  </si>
  <si>
    <t>Lepení pásů z PVC standardním lepidlem</t>
  </si>
  <si>
    <t>-1453560113</t>
  </si>
  <si>
    <t>110</t>
  </si>
  <si>
    <t>28411000R</t>
  </si>
  <si>
    <t>Podlahovina PVC tl. 1,4 mm 2320kg/m2 - výběr dle investora</t>
  </si>
  <si>
    <t>-794735642</t>
  </si>
  <si>
    <t>111</t>
  </si>
  <si>
    <t>776410811</t>
  </si>
  <si>
    <t>Odstranění soklíků a lišt pryžových nebo plastových</t>
  </si>
  <si>
    <t>-682681761</t>
  </si>
  <si>
    <t>112</t>
  </si>
  <si>
    <t>776421111</t>
  </si>
  <si>
    <t>Montáž obvodových lišt lepením</t>
  </si>
  <si>
    <t>560772300</t>
  </si>
  <si>
    <t>113</t>
  </si>
  <si>
    <t>28411006</t>
  </si>
  <si>
    <t>lišta soklová PVC samolepící 15 x 50 mm</t>
  </si>
  <si>
    <t>-1789606010</t>
  </si>
  <si>
    <t>114</t>
  </si>
  <si>
    <t>776991821</t>
  </si>
  <si>
    <t>Odstranění lepidla ručně z podlah</t>
  </si>
  <si>
    <t>-830314757</t>
  </si>
  <si>
    <t>115</t>
  </si>
  <si>
    <t>998776203</t>
  </si>
  <si>
    <t>Přesun hmot procentní pro podlahy povlakové v objektech v do 24 m</t>
  </si>
  <si>
    <t>-251483233</t>
  </si>
  <si>
    <t>116</t>
  </si>
  <si>
    <t>998776292</t>
  </si>
  <si>
    <t>Příplatek k přesunu hmot procentní 776 za zvětšený přesun do 100 m</t>
  </si>
  <si>
    <t>-950177403</t>
  </si>
  <si>
    <t>781</t>
  </si>
  <si>
    <t>Dokončovací práce - obklady</t>
  </si>
  <si>
    <t>117</t>
  </si>
  <si>
    <t>781473810</t>
  </si>
  <si>
    <t>Demontáž obkladů z obkladaček keramických lepených</t>
  </si>
  <si>
    <t>-1924927282</t>
  </si>
  <si>
    <t>118</t>
  </si>
  <si>
    <t>781474114</t>
  </si>
  <si>
    <t>Montáž obkladů vnitřních keramických hladkých lepených flexibilním lepidlem vč spárování</t>
  </si>
  <si>
    <t>-656426335</t>
  </si>
  <si>
    <t>119</t>
  </si>
  <si>
    <t>59761001</t>
  </si>
  <si>
    <t>obkládačky keramické vzor dle PD</t>
  </si>
  <si>
    <t>1126848733</t>
  </si>
  <si>
    <t>120</t>
  </si>
  <si>
    <t>781494111</t>
  </si>
  <si>
    <t>Plastové profily rohové lepené flexibilním lepidlem</t>
  </si>
  <si>
    <t>1517669660</t>
  </si>
  <si>
    <t>121</t>
  </si>
  <si>
    <t>781494511</t>
  </si>
  <si>
    <t>Plastové profily ukončovací lepené flexibilním lepidlem</t>
  </si>
  <si>
    <t>-1358769424</t>
  </si>
  <si>
    <t>122</t>
  </si>
  <si>
    <t>781495111</t>
  </si>
  <si>
    <t>Penetrace podkladu vnitřních obkladů</t>
  </si>
  <si>
    <t>1986775781</t>
  </si>
  <si>
    <t>123</t>
  </si>
  <si>
    <t>998781203</t>
  </si>
  <si>
    <t>Přesun hmot procentní pro obklady keramické v objektech v do 24 m</t>
  </si>
  <si>
    <t>-1188162100</t>
  </si>
  <si>
    <t>124</t>
  </si>
  <si>
    <t>998781292</t>
  </si>
  <si>
    <t>Příplatek k přesunu hmot procentní 781 za zvětšený přesun do 100 m</t>
  </si>
  <si>
    <t>1018567928</t>
  </si>
  <si>
    <t>783</t>
  </si>
  <si>
    <t>Dokončovací práce - nátěry</t>
  </si>
  <si>
    <t>125</t>
  </si>
  <si>
    <t>783306811R</t>
  </si>
  <si>
    <t>Odstranění nátěru ze zámečnických konstrukcí oškrábáním - zárubně</t>
  </si>
  <si>
    <t>1044752828</t>
  </si>
  <si>
    <t>126</t>
  </si>
  <si>
    <t>783314101</t>
  </si>
  <si>
    <t>Základní jednonásobný syntetický nátěr zámečnických konstrukcí</t>
  </si>
  <si>
    <t>923281939</t>
  </si>
  <si>
    <t>127</t>
  </si>
  <si>
    <t>783317101</t>
  </si>
  <si>
    <t>Krycí jednonásobný syntetický standardní nátěr zámečnických konstrukcí</t>
  </si>
  <si>
    <t>-1250653352</t>
  </si>
  <si>
    <t>784</t>
  </si>
  <si>
    <t>Dokončovací práce - malby a tapety</t>
  </si>
  <si>
    <t>128</t>
  </si>
  <si>
    <t>784121001</t>
  </si>
  <si>
    <t>Oškrabání malby v mísnostech výšky do 3,80 m</t>
  </si>
  <si>
    <t>-797675809</t>
  </si>
  <si>
    <t>129</t>
  </si>
  <si>
    <t>784131013</t>
  </si>
  <si>
    <t>Odstranění lepených tapet  ze stěn výšky do 3,80 m</t>
  </si>
  <si>
    <t>1051234522</t>
  </si>
  <si>
    <t>130</t>
  </si>
  <si>
    <t>784171111</t>
  </si>
  <si>
    <t>Zakrytí vnitřních ploch stěn v místnostech výšky do 3,80 m</t>
  </si>
  <si>
    <t>-653085055</t>
  </si>
  <si>
    <t>131</t>
  </si>
  <si>
    <t>58124842</t>
  </si>
  <si>
    <t>fólie pro malířské potřeby zakrývací, 7µ, 4 x 5 m</t>
  </si>
  <si>
    <t>-703255667</t>
  </si>
  <si>
    <t>132</t>
  </si>
  <si>
    <t>784181101</t>
  </si>
  <si>
    <t>Základní akrylátová jednonásobná penetrace podkladu v místnostech výšky do 3,80m</t>
  </si>
  <si>
    <t>-2004580787</t>
  </si>
  <si>
    <t>133</t>
  </si>
  <si>
    <t>784211101</t>
  </si>
  <si>
    <t>Dvojnásobné bílé malby ze směsí za mokra výborně otěruvzdorných v místnostech výšky do 3,80 m</t>
  </si>
  <si>
    <t>1547166758</t>
  </si>
  <si>
    <t>MATERIÁL</t>
  </si>
  <si>
    <t>Jedn. cena</t>
  </si>
  <si>
    <t>Cena celkem</t>
  </si>
  <si>
    <t>Světelný vývod ukončený lustr. svorkou</t>
  </si>
  <si>
    <t>ks</t>
  </si>
  <si>
    <t>Spínač ř.1/0 3559-A91345</t>
  </si>
  <si>
    <t>Spínač ř.1 3559-A01345</t>
  </si>
  <si>
    <t>Spínač ř.6 3559-A06345</t>
  </si>
  <si>
    <t>Spínač ř.7 3559-A07345</t>
  </si>
  <si>
    <t>Kryt 3558A-A651B</t>
  </si>
  <si>
    <t>Rámeček jednonásobný 3901A-B10B</t>
  </si>
  <si>
    <t>Rámeček dvojnásobný 3901A-B20B</t>
  </si>
  <si>
    <t>Rámeček trojnásobný 3901A-B30B</t>
  </si>
  <si>
    <t>Zásuvka 5518A-A2349B komplet</t>
  </si>
  <si>
    <t>Zásuvka 5513A-C02357B komplet</t>
  </si>
  <si>
    <t>Sporáková kombinace 3425A-0344B</t>
  </si>
  <si>
    <t>Kryt zaslepovací 3902A-A001 B</t>
  </si>
  <si>
    <t>Svorka k ochr. pospoj.</t>
  </si>
  <si>
    <t xml:space="preserve">Krabice KU 68/2 1901 </t>
  </si>
  <si>
    <t>Krabice KU 68/2 1902</t>
  </si>
  <si>
    <t>Krabice KU 68/2 1903</t>
  </si>
  <si>
    <t>Krabice KR 97/5</t>
  </si>
  <si>
    <t>Kabel H07VV-U 3O1,5 (CYKY-O 3x1,5)</t>
  </si>
  <si>
    <t>Kabel H07VV-U 3J1,5 (CYKY-J 3x1,5)</t>
  </si>
  <si>
    <t>Kabel H07VV-U 3J2,5 (CYKY-J 3x2,5)</t>
  </si>
  <si>
    <t>Kabel H07VV-U 4J10 (CYKY-J 4x10)</t>
  </si>
  <si>
    <t>Kabel H07VV-U 5J1,5 (CYKY-J 5x1,5)</t>
  </si>
  <si>
    <t>Kabel H07VV-U 5J2,5 (CYKY-J 5x2,5)</t>
  </si>
  <si>
    <t>Vodič H07V-U 1J2,5 (CY 2,5 mm2 ZŽ)</t>
  </si>
  <si>
    <t>Vodič H07V-U 1J6 (CY 6 mm2 ZŽ)</t>
  </si>
  <si>
    <t>Vodič H07V-U 1J4 (CY 4 mm2 ZŽ)</t>
  </si>
  <si>
    <t>Šňůra H07RN-F 5Gx2,5 (CGSG 5Cx2,5 mm2)</t>
  </si>
  <si>
    <t>Trubka PVC 1220</t>
  </si>
  <si>
    <t>CELKEM MATERIÁL:</t>
  </si>
  <si>
    <t>MONTÁŽ</t>
  </si>
  <si>
    <t>Oživení elektroinstalace</t>
  </si>
  <si>
    <t>hod</t>
  </si>
  <si>
    <t>Vybourání otvoru v betonu do 0,0225 m2</t>
  </si>
  <si>
    <t>Průraz zdi beton do 15 cm</t>
  </si>
  <si>
    <t>Sekání rýhy beton 3x3 cm</t>
  </si>
  <si>
    <t>Sekání rýhy beton 5x5 cm</t>
  </si>
  <si>
    <t>Řezání rýhy beton do 5 cm</t>
  </si>
  <si>
    <t>Montáž rozváděče RB</t>
  </si>
  <si>
    <t>Připojení ventilátoru</t>
  </si>
  <si>
    <t>Ukončení kabelu do 4x10 mm2</t>
  </si>
  <si>
    <t>Ukončení kabelu do 5x4 mm2.</t>
  </si>
  <si>
    <t>Ukončení vodiče 16 mm2 rozv.</t>
  </si>
  <si>
    <t>Ukončení vodiče 2,5 mm2 rozv.</t>
  </si>
  <si>
    <t>CELKEM MONTÁŽ:</t>
  </si>
  <si>
    <t>DODÁVKY</t>
  </si>
  <si>
    <t xml:space="preserve">   Rozváděč RE (úprava)</t>
  </si>
  <si>
    <t>Úprava stávajícího rozváděče</t>
  </si>
  <si>
    <t>Jistič LTN-25B-3</t>
  </si>
  <si>
    <t>Svorka RSA 16 A</t>
  </si>
  <si>
    <t>Svorka RSA 4 A</t>
  </si>
  <si>
    <t>CELKEM Rozváděč RE</t>
  </si>
  <si>
    <t xml:space="preserve">   Rozváděč RB</t>
  </si>
  <si>
    <t>Nástěnný rozv. RZG-N-2S28 komplet</t>
  </si>
  <si>
    <t>Propojovací systém</t>
  </si>
  <si>
    <t>Spínač MSO-32-3</t>
  </si>
  <si>
    <t>Jistič LTE-16B-3</t>
  </si>
  <si>
    <t>Jistič LTE-16B-1</t>
  </si>
  <si>
    <t>Jistič LTE-10B-1</t>
  </si>
  <si>
    <t>Proudový chránič LFE-25-4-030AC</t>
  </si>
  <si>
    <t>Svod.přep.1+2/3P (Iimp=12,5kA) FLP-12,5 V/3</t>
  </si>
  <si>
    <t>CELKEM Rozváděč RB</t>
  </si>
  <si>
    <t>CELKEM DODÁVKY:</t>
  </si>
  <si>
    <t>D.1.4c-1</t>
  </si>
  <si>
    <t>EKONOMICKÝ PROPOČET - ELEKTROINSTALACE</t>
  </si>
  <si>
    <t>OPRAVA BYTU</t>
  </si>
  <si>
    <t>MONTÁŽNÍ PRÁCE</t>
  </si>
  <si>
    <t>DEMONTÁŽNÍ PRÁCE</t>
  </si>
  <si>
    <t>10 hod</t>
  </si>
  <si>
    <t>PODRUŽNÝ MATERIÁL  3 %</t>
  </si>
  <si>
    <t>ZTRATNÉ A RIZIKO (PROŘEZ)  5 %</t>
  </si>
  <si>
    <t>ZEDNICKÉ VÝPOMOCI  6 %</t>
  </si>
  <si>
    <t>GZS  4,2 %</t>
  </si>
  <si>
    <t>PŘESUN  1 %</t>
  </si>
  <si>
    <t>DOPRAVNÉ  3,6%</t>
  </si>
  <si>
    <t>REVIZE</t>
  </si>
  <si>
    <t>___________________________________________________________________</t>
  </si>
  <si>
    <t>NÁKLADY CELKEM</t>
  </si>
  <si>
    <t>POZN.: V rozpočtu není vyčíslena daň z přidané hodnoty</t>
  </si>
  <si>
    <t>07395680</t>
  </si>
  <si>
    <t>CZ07395680</t>
  </si>
  <si>
    <t>IWU s. r. o., Jana Zajíce 162/21, Praha 7</t>
  </si>
  <si>
    <t>Měnit lze pouze buňky se žlutým podbarvením!
1) na prvním listu Rekapitulace stavby vyplňte v sestavě
    a) Souhrnný list
       - údaje o Uchazeči
         (přenesou se do ostatních sestav i v jiných listech)
    b) Rekapitulace objektů
       - potřebné Ostatní náklady
2) na vybraných listech vyplňte v sestavě
    a) Krycí list
       - údaje o Uchazeči, pokud se liší od údajů o Uchazeči na Souhrnném listu
         (údaje se přenesou do ostatních sestav v daném listu)
    b) Rekapitulace rozpočtu
       - potřebné Ostatní náklady
    c) Celkové náklady za stavbu
       - ceny u položek
       - množství, pokud má žluté podbarvení
       - a v případě potřeby poznámku (ta je ve skrytém sloupci)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</si>
</sst>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%"/>
    <numFmt numFmtId="165" formatCode="dd\.mm\.yyyy"/>
    <numFmt numFmtId="166" formatCode="#,##0.00000"/>
    <numFmt numFmtId="167" formatCode="#,##0.000"/>
    <numFmt numFmtId="168" formatCode="#,##0.00\ &quot;Kč&quot;"/>
  </numFmts>
  <fonts count="39" x14ac:knownFonts="1">
    <font>
      <sz val="8"/>
      <name val="Arial CE"/>
      <family val="2"/>
    </font>
    <font>
      <sz val="10"/>
      <color rgb="FF969696"/>
      <name val="Arial CE"/>
      <family val="2"/>
      <charset val="238"/>
    </font>
    <font>
      <sz val="10"/>
      <name val="Arial CE"/>
      <family val="2"/>
      <charset val="238"/>
    </font>
    <font>
      <b/>
      <sz val="11"/>
      <name val="Arial CE"/>
      <family val="2"/>
      <charset val="238"/>
    </font>
    <font>
      <b/>
      <sz val="12"/>
      <name val="Arial CE"/>
      <family val="2"/>
      <charset val="238"/>
    </font>
    <font>
      <sz val="11"/>
      <name val="Arial CE"/>
      <family val="2"/>
      <charset val="238"/>
    </font>
    <font>
      <sz val="12"/>
      <color rgb="FF003366"/>
      <name val="Arial CE"/>
      <family val="2"/>
      <charset val="238"/>
    </font>
    <font>
      <sz val="10"/>
      <color rgb="FF003366"/>
      <name val="Arial CE"/>
      <family val="2"/>
      <charset val="238"/>
    </font>
    <font>
      <sz val="8"/>
      <color rgb="FF003366"/>
      <name val="Arial CE"/>
      <family val="2"/>
      <charset val="238"/>
    </font>
    <font>
      <sz val="8"/>
      <color rgb="FFFFFFFF"/>
      <name val="Arial CE"/>
      <family val="2"/>
      <charset val="238"/>
    </font>
    <font>
      <sz val="8"/>
      <color rgb="FF3366FF"/>
      <name val="Arial CE"/>
      <family val="2"/>
      <charset val="238"/>
    </font>
    <font>
      <b/>
      <sz val="14"/>
      <name val="Arial CE"/>
      <family val="2"/>
      <charset val="238"/>
    </font>
    <font>
      <b/>
      <sz val="12"/>
      <color rgb="FF969696"/>
      <name val="Arial CE"/>
      <family val="2"/>
      <charset val="238"/>
    </font>
    <font>
      <b/>
      <sz val="8"/>
      <color rgb="FF969696"/>
      <name val="Arial CE"/>
      <family val="2"/>
      <charset val="238"/>
    </font>
    <font>
      <b/>
      <sz val="10"/>
      <name val="Arial CE"/>
      <family val="2"/>
      <charset val="238"/>
    </font>
    <font>
      <b/>
      <sz val="10"/>
      <color rgb="FF969696"/>
      <name val="Arial CE"/>
      <family val="2"/>
      <charset val="238"/>
    </font>
    <font>
      <b/>
      <sz val="10"/>
      <color rgb="FF464646"/>
      <name val="Arial CE"/>
      <family val="2"/>
      <charset val="238"/>
    </font>
    <font>
      <sz val="12"/>
      <color rgb="FF969696"/>
      <name val="Arial CE"/>
      <family val="2"/>
      <charset val="238"/>
    </font>
    <font>
      <sz val="8"/>
      <color rgb="FF969696"/>
      <name val="Arial CE"/>
      <family val="2"/>
      <charset val="238"/>
    </font>
    <font>
      <sz val="9"/>
      <name val="Arial CE"/>
      <family val="2"/>
      <charset val="238"/>
    </font>
    <font>
      <sz val="9"/>
      <color rgb="FF969696"/>
      <name val="Arial CE"/>
      <family val="2"/>
      <charset val="238"/>
    </font>
    <font>
      <b/>
      <sz val="12"/>
      <color rgb="FF960000"/>
      <name val="Arial CE"/>
      <family val="2"/>
      <charset val="238"/>
    </font>
    <font>
      <sz val="18"/>
      <color theme="10"/>
      <name val="Wingdings 2"/>
      <family val="1"/>
      <charset val="2"/>
    </font>
    <font>
      <b/>
      <sz val="11"/>
      <color rgb="FF003366"/>
      <name val="Arial CE"/>
      <family val="2"/>
      <charset val="238"/>
    </font>
    <font>
      <sz val="11"/>
      <color rgb="FF003366"/>
      <name val="Arial CE"/>
      <family val="2"/>
      <charset val="238"/>
    </font>
    <font>
      <sz val="11"/>
      <color rgb="FF969696"/>
      <name val="Arial CE"/>
      <family val="2"/>
      <charset val="238"/>
    </font>
    <font>
      <sz val="10"/>
      <color rgb="FF3366FF"/>
      <name val="Arial CE"/>
      <family val="2"/>
      <charset val="238"/>
    </font>
    <font>
      <b/>
      <sz val="12"/>
      <color rgb="FF800000"/>
      <name val="Arial CE"/>
      <family val="2"/>
      <charset val="238"/>
    </font>
    <font>
      <sz val="8"/>
      <color rgb="FF960000"/>
      <name val="Arial CE"/>
      <family val="2"/>
      <charset val="238"/>
    </font>
    <font>
      <b/>
      <sz val="8"/>
      <name val="Arial CE"/>
      <family val="2"/>
      <charset val="238"/>
    </font>
    <font>
      <i/>
      <sz val="9"/>
      <color rgb="FF0000FF"/>
      <name val="Arial CE"/>
      <family val="2"/>
      <charset val="238"/>
    </font>
    <font>
      <i/>
      <sz val="8"/>
      <color rgb="FF0000FF"/>
      <name val="Arial CE"/>
      <family val="2"/>
      <charset val="238"/>
    </font>
    <font>
      <sz val="10"/>
      <name val="Arial CE"/>
      <family val="2"/>
      <charset val="238"/>
    </font>
    <font>
      <b/>
      <sz val="10"/>
      <name val="Arial CE"/>
      <family val="2"/>
      <charset val="238"/>
    </font>
    <font>
      <b/>
      <sz val="14"/>
      <name val="Arial CE"/>
      <family val="2"/>
      <charset val="238"/>
    </font>
    <font>
      <b/>
      <sz val="12"/>
      <name val="Arial CE"/>
      <family val="2"/>
      <charset val="238"/>
    </font>
    <font>
      <sz val="12"/>
      <name val="Arial CE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3">
    <xf numFmtId="0" fontId="0" fillId="0" borderId="0"/>
    <xf numFmtId="0" fontId="37" fillId="0" borderId="0" applyNumberFormat="0" applyFill="0" applyBorder="0" applyAlignment="0" applyProtection="0"/>
    <xf numFmtId="0" fontId="38" fillId="0" borderId="0"/>
  </cellStyleXfs>
  <cellXfs count="235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14" fontId="2" fillId="3" borderId="0" xfId="0" applyNumberFormat="1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4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16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5" borderId="7" xfId="0" applyFont="1" applyFill="1" applyBorder="1" applyAlignment="1">
      <alignment vertical="center"/>
    </xf>
    <xf numFmtId="0" fontId="19" fillId="5" borderId="0" xfId="0" applyFont="1" applyFill="1" applyAlignment="1">
      <alignment horizontal="center" vertical="center"/>
    </xf>
    <xf numFmtId="0" fontId="20" fillId="0" borderId="16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4" fontId="21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7" fillId="0" borderId="14" xfId="0" applyNumberFormat="1" applyFont="1" applyBorder="1" applyAlignment="1">
      <alignment vertical="center"/>
    </xf>
    <xf numFmtId="4" fontId="17" fillId="0" borderId="0" xfId="0" applyNumberFormat="1" applyFont="1" applyBorder="1" applyAlignment="1">
      <alignment vertical="center"/>
    </xf>
    <xf numFmtId="166" fontId="17" fillId="0" borderId="0" xfId="0" applyNumberFormat="1" applyFont="1" applyBorder="1" applyAlignment="1">
      <alignment vertical="center"/>
    </xf>
    <xf numFmtId="4" fontId="17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2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3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5" fillId="0" borderId="19" xfId="0" applyNumberFormat="1" applyFont="1" applyBorder="1" applyAlignment="1">
      <alignment vertical="center"/>
    </xf>
    <xf numFmtId="4" fontId="25" fillId="0" borderId="20" xfId="0" applyNumberFormat="1" applyFont="1" applyBorder="1" applyAlignment="1">
      <alignment vertical="center"/>
    </xf>
    <xf numFmtId="166" fontId="25" fillId="0" borderId="20" xfId="0" applyNumberFormat="1" applyFont="1" applyBorder="1" applyAlignment="1">
      <alignment vertical="center"/>
    </xf>
    <xf numFmtId="4" fontId="25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0" fillId="0" borderId="0" xfId="0" applyProtection="1">
      <protection locked="0"/>
    </xf>
    <xf numFmtId="0" fontId="0" fillId="0" borderId="2" xfId="0" applyBorder="1" applyProtection="1">
      <protection locked="0"/>
    </xf>
    <xf numFmtId="0" fontId="26" fillId="0" borderId="0" xfId="0" applyFont="1" applyAlignment="1">
      <alignment horizontal="left" vertical="center"/>
    </xf>
    <xf numFmtId="0" fontId="0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2" fillId="3" borderId="0" xfId="0" applyFont="1" applyFill="1" applyAlignment="1" applyProtection="1">
      <alignment horizontal="left" vertical="center"/>
      <protection locked="0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0" xfId="0" applyFont="1" applyAlignment="1" applyProtection="1">
      <alignment vertical="center" wrapText="1"/>
      <protection locked="0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 applyProtection="1">
      <alignment vertical="center"/>
      <protection locked="0"/>
    </xf>
    <xf numFmtId="0" fontId="14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right" vertical="center"/>
      <protection locked="0"/>
    </xf>
    <xf numFmtId="0" fontId="18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 applyProtection="1">
      <alignment horizontal="right" vertical="center"/>
      <protection locked="0"/>
    </xf>
    <xf numFmtId="0" fontId="0" fillId="5" borderId="0" xfId="0" applyFont="1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0" fontId="0" fillId="5" borderId="7" xfId="0" applyFont="1" applyFill="1" applyBorder="1" applyAlignment="1" applyProtection="1">
      <alignment vertical="center"/>
      <protection locked="0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0" fillId="0" borderId="4" xfId="0" applyBorder="1" applyAlignment="1" applyProtection="1">
      <alignment vertical="center"/>
      <protection locked="0"/>
    </xf>
    <xf numFmtId="0" fontId="1" fillId="0" borderId="5" xfId="0" applyFont="1" applyBorder="1" applyAlignment="1">
      <alignment horizontal="center" vertical="center"/>
    </xf>
    <xf numFmtId="0" fontId="0" fillId="0" borderId="5" xfId="0" applyFont="1" applyBorder="1" applyAlignment="1" applyProtection="1">
      <alignment vertical="center"/>
      <protection locked="0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 applyProtection="1">
      <alignment vertical="center"/>
      <protection locked="0"/>
    </xf>
    <xf numFmtId="0" fontId="0" fillId="0" borderId="10" xfId="0" applyFont="1" applyBorder="1" applyAlignment="1" applyProtection="1">
      <alignment vertical="center"/>
      <protection locked="0"/>
    </xf>
    <xf numFmtId="0" fontId="0" fillId="0" borderId="2" xfId="0" applyFont="1" applyBorder="1" applyAlignment="1" applyProtection="1">
      <alignment vertical="center"/>
      <protection locked="0"/>
    </xf>
    <xf numFmtId="0" fontId="19" fillId="5" borderId="0" xfId="0" applyFont="1" applyFill="1" applyAlignment="1">
      <alignment horizontal="left" vertical="center"/>
    </xf>
    <xf numFmtId="0" fontId="0" fillId="5" borderId="0" xfId="0" applyFont="1" applyFill="1" applyAlignment="1" applyProtection="1">
      <alignment vertical="center"/>
      <protection locked="0"/>
    </xf>
    <xf numFmtId="0" fontId="19" fillId="5" borderId="0" xfId="0" applyFont="1" applyFill="1" applyAlignment="1">
      <alignment horizontal="right" vertical="center"/>
    </xf>
    <xf numFmtId="0" fontId="27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0" fontId="6" fillId="0" borderId="20" xfId="0" applyFont="1" applyBorder="1" applyAlignment="1" applyProtection="1">
      <alignment vertical="center"/>
      <protection locked="0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0" fontId="7" fillId="0" borderId="20" xfId="0" applyFont="1" applyBorder="1" applyAlignment="1" applyProtection="1">
      <alignment vertical="center"/>
      <protection locked="0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19" fillId="5" borderId="16" xfId="0" applyFont="1" applyFill="1" applyBorder="1" applyAlignment="1">
      <alignment horizontal="center" vertical="center" wrapText="1"/>
    </xf>
    <xf numFmtId="0" fontId="19" fillId="5" borderId="17" xfId="0" applyFont="1" applyFill="1" applyBorder="1" applyAlignment="1">
      <alignment horizontal="center" vertical="center" wrapText="1"/>
    </xf>
    <xf numFmtId="0" fontId="19" fillId="5" borderId="17" xfId="0" applyFont="1" applyFill="1" applyBorder="1" applyAlignment="1" applyProtection="1">
      <alignment horizontal="center" vertical="center" wrapText="1"/>
      <protection locked="0"/>
    </xf>
    <xf numFmtId="0" fontId="19" fillId="5" borderId="18" xfId="0" applyFont="1" applyFill="1" applyBorder="1" applyAlignment="1">
      <alignment horizontal="center" vertical="center" wrapText="1"/>
    </xf>
    <xf numFmtId="0" fontId="19" fillId="5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1" fillId="0" borderId="0" xfId="0" applyNumberFormat="1" applyFont="1" applyAlignment="1"/>
    <xf numFmtId="166" fontId="28" fillId="0" borderId="12" xfId="0" applyNumberFormat="1" applyFont="1" applyBorder="1" applyAlignment="1"/>
    <xf numFmtId="166" fontId="28" fillId="0" borderId="13" xfId="0" applyNumberFormat="1" applyFont="1" applyBorder="1" applyAlignment="1"/>
    <xf numFmtId="4" fontId="29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19" fillId="0" borderId="22" xfId="0" applyFont="1" applyBorder="1" applyAlignment="1" applyProtection="1">
      <alignment horizontal="center" vertical="center"/>
      <protection locked="0"/>
    </xf>
    <xf numFmtId="49" fontId="19" fillId="0" borderId="22" xfId="0" applyNumberFormat="1" applyFont="1" applyBorder="1" applyAlignment="1" applyProtection="1">
      <alignment horizontal="left" vertical="center" wrapText="1"/>
      <protection locked="0"/>
    </xf>
    <xf numFmtId="0" fontId="19" fillId="0" borderId="22" xfId="0" applyFont="1" applyBorder="1" applyAlignment="1" applyProtection="1">
      <alignment horizontal="left" vertical="center" wrapText="1"/>
      <protection locked="0"/>
    </xf>
    <xf numFmtId="0" fontId="19" fillId="0" borderId="22" xfId="0" applyFont="1" applyBorder="1" applyAlignment="1" applyProtection="1">
      <alignment horizontal="center" vertical="center" wrapText="1"/>
      <protection locked="0"/>
    </xf>
    <xf numFmtId="167" fontId="19" fillId="0" borderId="22" xfId="0" applyNumberFormat="1" applyFont="1" applyBorder="1" applyAlignment="1" applyProtection="1">
      <alignment vertical="center"/>
      <protection locked="0"/>
    </xf>
    <xf numFmtId="4" fontId="19" fillId="3" borderId="22" xfId="0" applyNumberFormat="1" applyFont="1" applyFill="1" applyBorder="1" applyAlignment="1" applyProtection="1">
      <alignment vertical="center"/>
      <protection locked="0"/>
    </xf>
    <xf numFmtId="4" fontId="19" fillId="0" borderId="22" xfId="0" applyNumberFormat="1" applyFont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20" fillId="3" borderId="14" xfId="0" applyFont="1" applyFill="1" applyBorder="1" applyAlignment="1" applyProtection="1">
      <alignment horizontal="left" vertical="center"/>
      <protection locked="0"/>
    </xf>
    <xf numFmtId="0" fontId="20" fillId="0" borderId="0" xfId="0" applyFont="1" applyBorder="1" applyAlignment="1">
      <alignment horizontal="center" vertical="center"/>
    </xf>
    <xf numFmtId="166" fontId="20" fillId="0" borderId="0" xfId="0" applyNumberFormat="1" applyFont="1" applyBorder="1" applyAlignment="1">
      <alignment vertical="center"/>
    </xf>
    <xf numFmtId="166" fontId="20" fillId="0" borderId="15" xfId="0" applyNumberFormat="1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0" fillId="0" borderId="22" xfId="0" applyFont="1" applyBorder="1" applyAlignment="1" applyProtection="1">
      <alignment horizontal="center" vertical="center"/>
      <protection locked="0"/>
    </xf>
    <xf numFmtId="49" fontId="30" fillId="0" borderId="22" xfId="0" applyNumberFormat="1" applyFont="1" applyBorder="1" applyAlignment="1" applyProtection="1">
      <alignment horizontal="left" vertical="center" wrapText="1"/>
      <protection locked="0"/>
    </xf>
    <xf numFmtId="0" fontId="30" fillId="0" borderId="22" xfId="0" applyFont="1" applyBorder="1" applyAlignment="1" applyProtection="1">
      <alignment horizontal="left" vertical="center" wrapText="1"/>
      <protection locked="0"/>
    </xf>
    <xf numFmtId="0" fontId="30" fillId="0" borderId="22" xfId="0" applyFont="1" applyBorder="1" applyAlignment="1" applyProtection="1">
      <alignment horizontal="center" vertical="center" wrapText="1"/>
      <protection locked="0"/>
    </xf>
    <xf numFmtId="167" fontId="30" fillId="0" borderId="22" xfId="0" applyNumberFormat="1" applyFont="1" applyBorder="1" applyAlignment="1" applyProtection="1">
      <alignment vertical="center"/>
      <protection locked="0"/>
    </xf>
    <xf numFmtId="4" fontId="30" fillId="3" borderId="22" xfId="0" applyNumberFormat="1" applyFont="1" applyFill="1" applyBorder="1" applyAlignment="1" applyProtection="1">
      <alignment vertical="center"/>
      <protection locked="0"/>
    </xf>
    <xf numFmtId="4" fontId="30" fillId="0" borderId="22" xfId="0" applyNumberFormat="1" applyFont="1" applyBorder="1" applyAlignment="1" applyProtection="1">
      <alignment vertical="center"/>
      <protection locked="0"/>
    </xf>
    <xf numFmtId="0" fontId="31" fillId="0" borderId="22" xfId="0" applyFont="1" applyBorder="1" applyAlignment="1" applyProtection="1">
      <alignment vertical="center"/>
      <protection locked="0"/>
    </xf>
    <xf numFmtId="0" fontId="31" fillId="0" borderId="3" xfId="0" applyFont="1" applyBorder="1" applyAlignment="1">
      <alignment vertical="center"/>
    </xf>
    <xf numFmtId="0" fontId="30" fillId="3" borderId="14" xfId="0" applyFont="1" applyFill="1" applyBorder="1" applyAlignment="1" applyProtection="1">
      <alignment horizontal="left" vertical="center"/>
      <protection locked="0"/>
    </xf>
    <xf numFmtId="0" fontId="30" fillId="0" borderId="0" xfId="0" applyFont="1" applyBorder="1" applyAlignment="1">
      <alignment horizontal="center" vertical="center"/>
    </xf>
    <xf numFmtId="167" fontId="19" fillId="3" borderId="22" xfId="0" applyNumberFormat="1" applyFont="1" applyFill="1" applyBorder="1" applyAlignment="1" applyProtection="1">
      <alignment vertical="center"/>
      <protection locked="0"/>
    </xf>
    <xf numFmtId="0" fontId="20" fillId="3" borderId="19" xfId="0" applyFont="1" applyFill="1" applyBorder="1" applyAlignment="1" applyProtection="1">
      <alignment horizontal="left" vertical="center"/>
      <protection locked="0"/>
    </xf>
    <xf numFmtId="0" fontId="20" fillId="0" borderId="20" xfId="0" applyFont="1" applyBorder="1" applyAlignment="1">
      <alignment horizontal="center" vertical="center"/>
    </xf>
    <xf numFmtId="0" fontId="0" fillId="0" borderId="20" xfId="0" applyFont="1" applyBorder="1" applyAlignment="1">
      <alignment vertical="center"/>
    </xf>
    <xf numFmtId="166" fontId="20" fillId="0" borderId="20" xfId="0" applyNumberFormat="1" applyFont="1" applyBorder="1" applyAlignment="1">
      <alignment vertical="center"/>
    </xf>
    <xf numFmtId="166" fontId="20" fillId="0" borderId="21" xfId="0" applyNumberFormat="1" applyFont="1" applyBorder="1" applyAlignment="1">
      <alignment vertical="center"/>
    </xf>
    <xf numFmtId="0" fontId="32" fillId="0" borderId="0" xfId="2" applyNumberFormat="1" applyFont="1" applyFill="1" applyBorder="1" applyAlignment="1" applyProtection="1"/>
    <xf numFmtId="0" fontId="32" fillId="0" borderId="0" xfId="2" applyNumberFormat="1" applyFont="1" applyFill="1" applyBorder="1" applyAlignment="1" applyProtection="1">
      <alignment horizontal="right"/>
    </xf>
    <xf numFmtId="168" fontId="32" fillId="0" borderId="0" xfId="2" applyNumberFormat="1" applyFont="1" applyFill="1" applyBorder="1" applyAlignment="1" applyProtection="1"/>
    <xf numFmtId="0" fontId="33" fillId="0" borderId="0" xfId="2" applyNumberFormat="1" applyFont="1" applyFill="1" applyBorder="1" applyAlignment="1" applyProtection="1"/>
    <xf numFmtId="168" fontId="32" fillId="0" borderId="0" xfId="2" applyNumberFormat="1" applyFont="1"/>
    <xf numFmtId="168" fontId="33" fillId="0" borderId="0" xfId="2" applyNumberFormat="1" applyFont="1" applyFill="1" applyBorder="1" applyAlignment="1" applyProtection="1"/>
    <xf numFmtId="0" fontId="34" fillId="0" borderId="0" xfId="2" applyNumberFormat="1" applyFont="1" applyFill="1" applyBorder="1" applyAlignment="1" applyProtection="1"/>
    <xf numFmtId="0" fontId="35" fillId="0" borderId="0" xfId="2" applyNumberFormat="1" applyFont="1" applyFill="1" applyBorder="1" applyAlignment="1" applyProtection="1"/>
    <xf numFmtId="0" fontId="36" fillId="0" borderId="0" xfId="2" applyNumberFormat="1" applyFont="1" applyFill="1" applyBorder="1" applyAlignment="1" applyProtection="1"/>
    <xf numFmtId="164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vertical="center"/>
    </xf>
    <xf numFmtId="0" fontId="19" fillId="5" borderId="6" xfId="0" applyFont="1" applyFill="1" applyBorder="1" applyAlignment="1">
      <alignment horizontal="center" vertical="center"/>
    </xf>
    <xf numFmtId="0" fontId="19" fillId="5" borderId="7" xfId="0" applyFont="1" applyFill="1" applyBorder="1" applyAlignment="1">
      <alignment horizontal="left" vertical="center"/>
    </xf>
    <xf numFmtId="0" fontId="19" fillId="5" borderId="7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19" fillId="5" borderId="7" xfId="0" applyFont="1" applyFill="1" applyBorder="1" applyAlignment="1">
      <alignment horizontal="right" vertical="center"/>
    </xf>
    <xf numFmtId="0" fontId="19" fillId="5" borderId="8" xfId="0" applyFont="1" applyFill="1" applyBorder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24" fillId="0" borderId="0" xfId="0" applyFont="1" applyAlignment="1">
      <alignment vertical="center"/>
    </xf>
    <xf numFmtId="0" fontId="23" fillId="0" borderId="0" xfId="0" applyFont="1" applyAlignment="1">
      <alignment horizontal="left" vertical="center" wrapText="1"/>
    </xf>
    <xf numFmtId="4" fontId="21" fillId="0" borderId="0" xfId="0" applyNumberFormat="1" applyFont="1" applyAlignment="1">
      <alignment horizontal="right" vertical="center"/>
    </xf>
    <xf numFmtId="4" fontId="21" fillId="0" borderId="0" xfId="0" applyNumberFormat="1" applyFont="1" applyAlignment="1">
      <alignment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0" fillId="0" borderId="0" xfId="0"/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left" vertical="center"/>
    </xf>
    <xf numFmtId="0" fontId="18" fillId="0" borderId="14" xfId="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horizontal="right" vertical="center"/>
    </xf>
    <xf numFmtId="4" fontId="15" fillId="0" borderId="0" xfId="0" applyNumberFormat="1" applyFont="1" applyAlignment="1">
      <alignment vertical="center"/>
    </xf>
    <xf numFmtId="0" fontId="1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4" fontId="14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2" fillId="3" borderId="0" xfId="0" applyFont="1" applyFill="1" applyAlignment="1" applyProtection="1">
      <alignment horizontal="left" vertical="center"/>
      <protection locked="0"/>
    </xf>
  </cellXfs>
  <cellStyles count="3">
    <cellStyle name="Hypertextový odkaz" xfId="1" builtinId="8"/>
    <cellStyle name="Normální" xfId="0" builtinId="0" customBuiltin="1"/>
    <cellStyle name="normální 2" xfId="2" xr:uid="{00000000-0005-0000-0000-000002000000}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97"/>
  <sheetViews>
    <sheetView showGridLines="0" tabSelected="1" workbookViewId="0">
      <selection activeCell="BE5" sqref="BE5:BE34"/>
    </sheetView>
  </sheetViews>
  <sheetFormatPr defaultRowHeight="11.25" x14ac:dyDescent="0.2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 x14ac:dyDescent="0.2">
      <c r="A1" s="12" t="s">
        <v>0</v>
      </c>
      <c r="AZ1" s="12" t="s">
        <v>1</v>
      </c>
      <c r="BA1" s="12" t="s">
        <v>2</v>
      </c>
      <c r="BB1" s="12" t="s">
        <v>1</v>
      </c>
      <c r="BT1" s="12" t="s">
        <v>3</v>
      </c>
      <c r="BU1" s="12" t="s">
        <v>3</v>
      </c>
      <c r="BV1" s="12" t="s">
        <v>4</v>
      </c>
    </row>
    <row r="2" spans="1:74" ht="36.950000000000003" customHeight="1" x14ac:dyDescent="0.2">
      <c r="AR2" s="210" t="s">
        <v>5</v>
      </c>
      <c r="AS2" s="211"/>
      <c r="AT2" s="211"/>
      <c r="AU2" s="211"/>
      <c r="AV2" s="211"/>
      <c r="AW2" s="211"/>
      <c r="AX2" s="211"/>
      <c r="AY2" s="211"/>
      <c r="AZ2" s="211"/>
      <c r="BA2" s="211"/>
      <c r="BB2" s="211"/>
      <c r="BC2" s="211"/>
      <c r="BD2" s="211"/>
      <c r="BE2" s="211"/>
      <c r="BS2" s="13" t="s">
        <v>6</v>
      </c>
      <c r="BT2" s="13" t="s">
        <v>7</v>
      </c>
    </row>
    <row r="3" spans="1:74" ht="6.95" customHeight="1" x14ac:dyDescent="0.2">
      <c r="B3" s="14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6"/>
      <c r="BS3" s="13" t="s">
        <v>6</v>
      </c>
      <c r="BT3" s="13" t="s">
        <v>8</v>
      </c>
    </row>
    <row r="4" spans="1:74" ht="24.95" customHeight="1" x14ac:dyDescent="0.2">
      <c r="B4" s="16"/>
      <c r="D4" s="17" t="s">
        <v>9</v>
      </c>
      <c r="AR4" s="16"/>
      <c r="AS4" s="18" t="s">
        <v>10</v>
      </c>
      <c r="BE4" s="19" t="s">
        <v>11</v>
      </c>
      <c r="BS4" s="13" t="s">
        <v>12</v>
      </c>
    </row>
    <row r="5" spans="1:74" ht="12" customHeight="1" x14ac:dyDescent="0.2">
      <c r="B5" s="16"/>
      <c r="D5" s="20" t="s">
        <v>13</v>
      </c>
      <c r="K5" s="221"/>
      <c r="L5" s="211"/>
      <c r="M5" s="211"/>
      <c r="N5" s="211"/>
      <c r="O5" s="211"/>
      <c r="P5" s="211"/>
      <c r="Q5" s="211"/>
      <c r="R5" s="211"/>
      <c r="S5" s="211"/>
      <c r="T5" s="211"/>
      <c r="U5" s="211"/>
      <c r="V5" s="211"/>
      <c r="W5" s="211"/>
      <c r="X5" s="211"/>
      <c r="Y5" s="211"/>
      <c r="Z5" s="211"/>
      <c r="AA5" s="211"/>
      <c r="AB5" s="211"/>
      <c r="AC5" s="211"/>
      <c r="AD5" s="211"/>
      <c r="AE5" s="211"/>
      <c r="AF5" s="211"/>
      <c r="AG5" s="211"/>
      <c r="AH5" s="211"/>
      <c r="AI5" s="211"/>
      <c r="AJ5" s="211"/>
      <c r="AK5" s="211"/>
      <c r="AL5" s="211"/>
      <c r="AM5" s="211"/>
      <c r="AN5" s="211"/>
      <c r="AO5" s="211"/>
      <c r="AR5" s="16"/>
      <c r="BE5" s="228" t="s">
        <v>783</v>
      </c>
      <c r="BS5" s="13" t="s">
        <v>6</v>
      </c>
    </row>
    <row r="6" spans="1:74" ht="36.950000000000003" customHeight="1" x14ac:dyDescent="0.2">
      <c r="B6" s="16"/>
      <c r="D6" s="22" t="s">
        <v>14</v>
      </c>
      <c r="K6" s="222" t="s">
        <v>15</v>
      </c>
      <c r="L6" s="211"/>
      <c r="M6" s="211"/>
      <c r="N6" s="211"/>
      <c r="O6" s="211"/>
      <c r="P6" s="211"/>
      <c r="Q6" s="211"/>
      <c r="R6" s="211"/>
      <c r="S6" s="211"/>
      <c r="T6" s="211"/>
      <c r="U6" s="211"/>
      <c r="V6" s="211"/>
      <c r="W6" s="211"/>
      <c r="X6" s="211"/>
      <c r="Y6" s="211"/>
      <c r="Z6" s="211"/>
      <c r="AA6" s="211"/>
      <c r="AB6" s="211"/>
      <c r="AC6" s="211"/>
      <c r="AD6" s="211"/>
      <c r="AE6" s="211"/>
      <c r="AF6" s="211"/>
      <c r="AG6" s="211"/>
      <c r="AH6" s="211"/>
      <c r="AI6" s="211"/>
      <c r="AJ6" s="211"/>
      <c r="AK6" s="211"/>
      <c r="AL6" s="211"/>
      <c r="AM6" s="211"/>
      <c r="AN6" s="211"/>
      <c r="AO6" s="211"/>
      <c r="AR6" s="16"/>
      <c r="BE6" s="229"/>
      <c r="BS6" s="13" t="s">
        <v>6</v>
      </c>
    </row>
    <row r="7" spans="1:74" ht="12" customHeight="1" x14ac:dyDescent="0.2">
      <c r="B7" s="16"/>
      <c r="D7" s="23" t="s">
        <v>16</v>
      </c>
      <c r="K7" s="21" t="s">
        <v>1</v>
      </c>
      <c r="AK7" s="23" t="s">
        <v>17</v>
      </c>
      <c r="AN7" s="21" t="s">
        <v>1</v>
      </c>
      <c r="AR7" s="16"/>
      <c r="BE7" s="229"/>
      <c r="BS7" s="13" t="s">
        <v>6</v>
      </c>
    </row>
    <row r="8" spans="1:74" ht="12" customHeight="1" x14ac:dyDescent="0.2">
      <c r="B8" s="16"/>
      <c r="D8" s="23" t="s">
        <v>18</v>
      </c>
      <c r="K8" s="21" t="s">
        <v>19</v>
      </c>
      <c r="AK8" s="23" t="s">
        <v>20</v>
      </c>
      <c r="AN8" s="24">
        <v>44110</v>
      </c>
      <c r="AR8" s="16"/>
      <c r="BE8" s="229"/>
      <c r="BS8" s="13" t="s">
        <v>6</v>
      </c>
    </row>
    <row r="9" spans="1:74" ht="14.45" customHeight="1" x14ac:dyDescent="0.2">
      <c r="B9" s="16"/>
      <c r="AR9" s="16"/>
      <c r="BE9" s="229"/>
      <c r="BS9" s="13" t="s">
        <v>6</v>
      </c>
    </row>
    <row r="10" spans="1:74" ht="12" customHeight="1" x14ac:dyDescent="0.2">
      <c r="B10" s="16"/>
      <c r="D10" s="23" t="s">
        <v>21</v>
      </c>
      <c r="AK10" s="23" t="s">
        <v>22</v>
      </c>
      <c r="AN10" s="21" t="s">
        <v>1</v>
      </c>
      <c r="AR10" s="16"/>
      <c r="BE10" s="229"/>
      <c r="BS10" s="13" t="s">
        <v>6</v>
      </c>
    </row>
    <row r="11" spans="1:74" ht="18.399999999999999" customHeight="1" x14ac:dyDescent="0.2">
      <c r="B11" s="16"/>
      <c r="E11" s="21" t="s">
        <v>23</v>
      </c>
      <c r="AK11" s="23" t="s">
        <v>24</v>
      </c>
      <c r="AN11" s="21" t="s">
        <v>1</v>
      </c>
      <c r="AR11" s="16"/>
      <c r="BE11" s="229"/>
      <c r="BS11" s="13" t="s">
        <v>6</v>
      </c>
    </row>
    <row r="12" spans="1:74" ht="6.95" customHeight="1" x14ac:dyDescent="0.2">
      <c r="B12" s="16"/>
      <c r="AR12" s="16"/>
      <c r="BE12" s="229"/>
      <c r="BS12" s="13" t="s">
        <v>6</v>
      </c>
    </row>
    <row r="13" spans="1:74" ht="12" customHeight="1" x14ac:dyDescent="0.2">
      <c r="B13" s="16"/>
      <c r="D13" s="23" t="s">
        <v>25</v>
      </c>
      <c r="AK13" s="23" t="s">
        <v>22</v>
      </c>
      <c r="AN13" s="25" t="s">
        <v>780</v>
      </c>
      <c r="AR13" s="16"/>
      <c r="BE13" s="229"/>
      <c r="BS13" s="13" t="s">
        <v>6</v>
      </c>
    </row>
    <row r="14" spans="1:74" ht="12.75" x14ac:dyDescent="0.2">
      <c r="B14" s="16"/>
      <c r="E14" s="223" t="s">
        <v>782</v>
      </c>
      <c r="F14" s="224"/>
      <c r="G14" s="224"/>
      <c r="H14" s="224"/>
      <c r="I14" s="224"/>
      <c r="J14" s="224"/>
      <c r="K14" s="224"/>
      <c r="L14" s="224"/>
      <c r="M14" s="224"/>
      <c r="N14" s="224"/>
      <c r="O14" s="224"/>
      <c r="P14" s="224"/>
      <c r="Q14" s="224"/>
      <c r="R14" s="224"/>
      <c r="S14" s="224"/>
      <c r="T14" s="224"/>
      <c r="U14" s="224"/>
      <c r="V14" s="224"/>
      <c r="W14" s="224"/>
      <c r="X14" s="224"/>
      <c r="Y14" s="224"/>
      <c r="Z14" s="224"/>
      <c r="AA14" s="224"/>
      <c r="AB14" s="224"/>
      <c r="AC14" s="224"/>
      <c r="AD14" s="224"/>
      <c r="AE14" s="224"/>
      <c r="AF14" s="224"/>
      <c r="AG14" s="224"/>
      <c r="AH14" s="224"/>
      <c r="AI14" s="224"/>
      <c r="AJ14" s="224"/>
      <c r="AK14" s="23" t="s">
        <v>24</v>
      </c>
      <c r="AN14" s="25" t="s">
        <v>781</v>
      </c>
      <c r="AR14" s="16"/>
      <c r="BE14" s="229"/>
      <c r="BS14" s="13" t="s">
        <v>6</v>
      </c>
    </row>
    <row r="15" spans="1:74" ht="6.95" customHeight="1" x14ac:dyDescent="0.2">
      <c r="B15" s="16"/>
      <c r="AR15" s="16"/>
      <c r="BE15" s="229"/>
      <c r="BS15" s="13" t="s">
        <v>3</v>
      </c>
    </row>
    <row r="16" spans="1:74" ht="12" customHeight="1" x14ac:dyDescent="0.2">
      <c r="B16" s="16"/>
      <c r="D16" s="23" t="s">
        <v>26</v>
      </c>
      <c r="AK16" s="23" t="s">
        <v>22</v>
      </c>
      <c r="AN16" s="21" t="s">
        <v>1</v>
      </c>
      <c r="AR16" s="16"/>
      <c r="BE16" s="229"/>
      <c r="BS16" s="13" t="s">
        <v>3</v>
      </c>
    </row>
    <row r="17" spans="1:71" ht="18.399999999999999" customHeight="1" x14ac:dyDescent="0.2">
      <c r="B17" s="16"/>
      <c r="E17" s="21" t="s">
        <v>27</v>
      </c>
      <c r="AK17" s="23" t="s">
        <v>24</v>
      </c>
      <c r="AN17" s="21" t="s">
        <v>1</v>
      </c>
      <c r="AR17" s="16"/>
      <c r="BE17" s="229"/>
      <c r="BS17" s="13" t="s">
        <v>28</v>
      </c>
    </row>
    <row r="18" spans="1:71" ht="6.95" customHeight="1" x14ac:dyDescent="0.2">
      <c r="B18" s="16"/>
      <c r="AR18" s="16"/>
      <c r="BE18" s="229"/>
      <c r="BS18" s="13" t="s">
        <v>6</v>
      </c>
    </row>
    <row r="19" spans="1:71" ht="12" customHeight="1" x14ac:dyDescent="0.2">
      <c r="B19" s="16"/>
      <c r="D19" s="23" t="s">
        <v>29</v>
      </c>
      <c r="AK19" s="23" t="s">
        <v>22</v>
      </c>
      <c r="AN19" s="21" t="s">
        <v>1</v>
      </c>
      <c r="AR19" s="16"/>
      <c r="BE19" s="229"/>
      <c r="BS19" s="13" t="s">
        <v>6</v>
      </c>
    </row>
    <row r="20" spans="1:71" ht="18.399999999999999" customHeight="1" x14ac:dyDescent="0.2">
      <c r="B20" s="16"/>
      <c r="E20" s="21" t="s">
        <v>27</v>
      </c>
      <c r="AK20" s="23" t="s">
        <v>24</v>
      </c>
      <c r="AN20" s="21" t="s">
        <v>1</v>
      </c>
      <c r="AR20" s="16"/>
      <c r="BE20" s="229"/>
      <c r="BS20" s="13" t="s">
        <v>28</v>
      </c>
    </row>
    <row r="21" spans="1:71" ht="6.95" customHeight="1" x14ac:dyDescent="0.2">
      <c r="B21" s="16"/>
      <c r="AR21" s="16"/>
      <c r="BE21" s="229"/>
    </row>
    <row r="22" spans="1:71" ht="12" customHeight="1" x14ac:dyDescent="0.2">
      <c r="B22" s="16"/>
      <c r="D22" s="23" t="s">
        <v>30</v>
      </c>
      <c r="AR22" s="16"/>
      <c r="BE22" s="229"/>
    </row>
    <row r="23" spans="1:71" ht="16.5" customHeight="1" x14ac:dyDescent="0.2">
      <c r="B23" s="16"/>
      <c r="E23" s="225" t="s">
        <v>1</v>
      </c>
      <c r="F23" s="225"/>
      <c r="G23" s="225"/>
      <c r="H23" s="225"/>
      <c r="I23" s="225"/>
      <c r="J23" s="225"/>
      <c r="K23" s="225"/>
      <c r="L23" s="225"/>
      <c r="M23" s="225"/>
      <c r="N23" s="225"/>
      <c r="O23" s="225"/>
      <c r="P23" s="225"/>
      <c r="Q23" s="225"/>
      <c r="R23" s="225"/>
      <c r="S23" s="225"/>
      <c r="T23" s="225"/>
      <c r="U23" s="225"/>
      <c r="V23" s="225"/>
      <c r="W23" s="225"/>
      <c r="X23" s="225"/>
      <c r="Y23" s="225"/>
      <c r="Z23" s="225"/>
      <c r="AA23" s="225"/>
      <c r="AB23" s="225"/>
      <c r="AC23" s="225"/>
      <c r="AD23" s="225"/>
      <c r="AE23" s="225"/>
      <c r="AF23" s="225"/>
      <c r="AG23" s="225"/>
      <c r="AH23" s="225"/>
      <c r="AI23" s="225"/>
      <c r="AJ23" s="225"/>
      <c r="AK23" s="225"/>
      <c r="AL23" s="225"/>
      <c r="AM23" s="225"/>
      <c r="AN23" s="225"/>
      <c r="AR23" s="16"/>
      <c r="BE23" s="229"/>
    </row>
    <row r="24" spans="1:71" ht="6.95" customHeight="1" x14ac:dyDescent="0.2">
      <c r="B24" s="16"/>
      <c r="AR24" s="16"/>
      <c r="BE24" s="229"/>
    </row>
    <row r="25" spans="1:71" ht="6.95" customHeight="1" x14ac:dyDescent="0.2">
      <c r="B25" s="16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R25" s="16"/>
      <c r="BE25" s="229"/>
    </row>
    <row r="26" spans="1:71" s="1" customFormat="1" ht="25.9" customHeight="1" x14ac:dyDescent="0.2">
      <c r="A26" s="28"/>
      <c r="B26" s="29"/>
      <c r="C26" s="28"/>
      <c r="D26" s="30" t="s">
        <v>31</v>
      </c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231">
        <f>ROUND(AG94,2)</f>
        <v>611040.64</v>
      </c>
      <c r="AL26" s="232"/>
      <c r="AM26" s="232"/>
      <c r="AN26" s="232"/>
      <c r="AO26" s="232"/>
      <c r="AP26" s="28"/>
      <c r="AQ26" s="28"/>
      <c r="AR26" s="29"/>
      <c r="BE26" s="229"/>
    </row>
    <row r="27" spans="1:71" s="1" customFormat="1" ht="6.95" customHeight="1" x14ac:dyDescent="0.2">
      <c r="A27" s="28"/>
      <c r="B27" s="29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9"/>
      <c r="BE27" s="229"/>
    </row>
    <row r="28" spans="1:71" s="1" customFormat="1" ht="12.75" x14ac:dyDescent="0.2">
      <c r="A28" s="28"/>
      <c r="B28" s="29"/>
      <c r="C28" s="28"/>
      <c r="D28" s="28"/>
      <c r="E28" s="28"/>
      <c r="F28" s="28"/>
      <c r="G28" s="28"/>
      <c r="H28" s="28"/>
      <c r="I28" s="28"/>
      <c r="J28" s="28"/>
      <c r="K28" s="28"/>
      <c r="L28" s="226" t="s">
        <v>32</v>
      </c>
      <c r="M28" s="226"/>
      <c r="N28" s="226"/>
      <c r="O28" s="226"/>
      <c r="P28" s="226"/>
      <c r="Q28" s="28"/>
      <c r="R28" s="28"/>
      <c r="S28" s="28"/>
      <c r="T28" s="28"/>
      <c r="U28" s="28"/>
      <c r="V28" s="28"/>
      <c r="W28" s="226" t="s">
        <v>33</v>
      </c>
      <c r="X28" s="226"/>
      <c r="Y28" s="226"/>
      <c r="Z28" s="226"/>
      <c r="AA28" s="226"/>
      <c r="AB28" s="226"/>
      <c r="AC28" s="226"/>
      <c r="AD28" s="226"/>
      <c r="AE28" s="226"/>
      <c r="AF28" s="28"/>
      <c r="AG28" s="28"/>
      <c r="AH28" s="28"/>
      <c r="AI28" s="28"/>
      <c r="AJ28" s="28"/>
      <c r="AK28" s="226" t="s">
        <v>34</v>
      </c>
      <c r="AL28" s="226"/>
      <c r="AM28" s="226"/>
      <c r="AN28" s="226"/>
      <c r="AO28" s="226"/>
      <c r="AP28" s="28"/>
      <c r="AQ28" s="28"/>
      <c r="AR28" s="29"/>
      <c r="BE28" s="229"/>
    </row>
    <row r="29" spans="1:71" s="2" customFormat="1" ht="14.45" customHeight="1" x14ac:dyDescent="0.2">
      <c r="B29" s="33"/>
      <c r="D29" s="23" t="s">
        <v>35</v>
      </c>
      <c r="F29" s="23" t="s">
        <v>36</v>
      </c>
      <c r="L29" s="194">
        <v>0.21</v>
      </c>
      <c r="M29" s="195"/>
      <c r="N29" s="195"/>
      <c r="O29" s="195"/>
      <c r="P29" s="195"/>
      <c r="W29" s="227">
        <f>ROUND(AZ94, 2)</f>
        <v>0</v>
      </c>
      <c r="X29" s="195"/>
      <c r="Y29" s="195"/>
      <c r="Z29" s="195"/>
      <c r="AA29" s="195"/>
      <c r="AB29" s="195"/>
      <c r="AC29" s="195"/>
      <c r="AD29" s="195"/>
      <c r="AE29" s="195"/>
      <c r="AK29" s="227">
        <f>ROUND(AV94, 2)</f>
        <v>0</v>
      </c>
      <c r="AL29" s="195"/>
      <c r="AM29" s="195"/>
      <c r="AN29" s="195"/>
      <c r="AO29" s="195"/>
      <c r="AR29" s="33"/>
      <c r="BE29" s="230"/>
    </row>
    <row r="30" spans="1:71" s="2" customFormat="1" ht="14.45" customHeight="1" x14ac:dyDescent="0.2">
      <c r="B30" s="33"/>
      <c r="F30" s="23" t="s">
        <v>37</v>
      </c>
      <c r="L30" s="194">
        <v>0.15</v>
      </c>
      <c r="M30" s="195"/>
      <c r="N30" s="195"/>
      <c r="O30" s="195"/>
      <c r="P30" s="195"/>
      <c r="W30" s="227">
        <f>ROUND(BA94, 2)</f>
        <v>611040.64</v>
      </c>
      <c r="X30" s="195"/>
      <c r="Y30" s="195"/>
      <c r="Z30" s="195"/>
      <c r="AA30" s="195"/>
      <c r="AB30" s="195"/>
      <c r="AC30" s="195"/>
      <c r="AD30" s="195"/>
      <c r="AE30" s="195"/>
      <c r="AK30" s="227">
        <f>ROUND(AW94, 2)</f>
        <v>91656.1</v>
      </c>
      <c r="AL30" s="195"/>
      <c r="AM30" s="195"/>
      <c r="AN30" s="195"/>
      <c r="AO30" s="195"/>
      <c r="AR30" s="33"/>
      <c r="BE30" s="230"/>
    </row>
    <row r="31" spans="1:71" s="2" customFormat="1" ht="14.45" hidden="1" customHeight="1" x14ac:dyDescent="0.2">
      <c r="B31" s="33"/>
      <c r="F31" s="23" t="s">
        <v>38</v>
      </c>
      <c r="L31" s="194">
        <v>0.21</v>
      </c>
      <c r="M31" s="195"/>
      <c r="N31" s="195"/>
      <c r="O31" s="195"/>
      <c r="P31" s="195"/>
      <c r="W31" s="227">
        <f>ROUND(BB94, 2)</f>
        <v>0</v>
      </c>
      <c r="X31" s="195"/>
      <c r="Y31" s="195"/>
      <c r="Z31" s="195"/>
      <c r="AA31" s="195"/>
      <c r="AB31" s="195"/>
      <c r="AC31" s="195"/>
      <c r="AD31" s="195"/>
      <c r="AE31" s="195"/>
      <c r="AK31" s="227">
        <v>0</v>
      </c>
      <c r="AL31" s="195"/>
      <c r="AM31" s="195"/>
      <c r="AN31" s="195"/>
      <c r="AO31" s="195"/>
      <c r="AR31" s="33"/>
      <c r="BE31" s="230"/>
    </row>
    <row r="32" spans="1:71" s="2" customFormat="1" ht="14.45" hidden="1" customHeight="1" x14ac:dyDescent="0.2">
      <c r="B32" s="33"/>
      <c r="F32" s="23" t="s">
        <v>39</v>
      </c>
      <c r="L32" s="194">
        <v>0.15</v>
      </c>
      <c r="M32" s="195"/>
      <c r="N32" s="195"/>
      <c r="O32" s="195"/>
      <c r="P32" s="195"/>
      <c r="W32" s="227">
        <f>ROUND(BC94, 2)</f>
        <v>0</v>
      </c>
      <c r="X32" s="195"/>
      <c r="Y32" s="195"/>
      <c r="Z32" s="195"/>
      <c r="AA32" s="195"/>
      <c r="AB32" s="195"/>
      <c r="AC32" s="195"/>
      <c r="AD32" s="195"/>
      <c r="AE32" s="195"/>
      <c r="AK32" s="227">
        <v>0</v>
      </c>
      <c r="AL32" s="195"/>
      <c r="AM32" s="195"/>
      <c r="AN32" s="195"/>
      <c r="AO32" s="195"/>
      <c r="AR32" s="33"/>
      <c r="BE32" s="230"/>
    </row>
    <row r="33" spans="1:57" s="2" customFormat="1" ht="14.45" hidden="1" customHeight="1" x14ac:dyDescent="0.2">
      <c r="B33" s="33"/>
      <c r="F33" s="23" t="s">
        <v>40</v>
      </c>
      <c r="L33" s="194">
        <v>0</v>
      </c>
      <c r="M33" s="195"/>
      <c r="N33" s="195"/>
      <c r="O33" s="195"/>
      <c r="P33" s="195"/>
      <c r="W33" s="227">
        <f>ROUND(BD94, 2)</f>
        <v>0</v>
      </c>
      <c r="X33" s="195"/>
      <c r="Y33" s="195"/>
      <c r="Z33" s="195"/>
      <c r="AA33" s="195"/>
      <c r="AB33" s="195"/>
      <c r="AC33" s="195"/>
      <c r="AD33" s="195"/>
      <c r="AE33" s="195"/>
      <c r="AK33" s="227">
        <v>0</v>
      </c>
      <c r="AL33" s="195"/>
      <c r="AM33" s="195"/>
      <c r="AN33" s="195"/>
      <c r="AO33" s="195"/>
      <c r="AR33" s="33"/>
      <c r="BE33" s="230"/>
    </row>
    <row r="34" spans="1:57" s="1" customFormat="1" ht="6.95" customHeight="1" x14ac:dyDescent="0.2">
      <c r="A34" s="28"/>
      <c r="B34" s="29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28"/>
      <c r="AJ34" s="28"/>
      <c r="AK34" s="28"/>
      <c r="AL34" s="28"/>
      <c r="AM34" s="28"/>
      <c r="AN34" s="28"/>
      <c r="AO34" s="28"/>
      <c r="AP34" s="28"/>
      <c r="AQ34" s="28"/>
      <c r="AR34" s="29"/>
      <c r="BE34" s="229"/>
    </row>
    <row r="35" spans="1:57" s="1" customFormat="1" ht="25.9" customHeight="1" x14ac:dyDescent="0.2">
      <c r="A35" s="28"/>
      <c r="B35" s="29"/>
      <c r="C35" s="34"/>
      <c r="D35" s="35" t="s">
        <v>41</v>
      </c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7" t="s">
        <v>42</v>
      </c>
      <c r="U35" s="36"/>
      <c r="V35" s="36"/>
      <c r="W35" s="36"/>
      <c r="X35" s="199" t="s">
        <v>43</v>
      </c>
      <c r="Y35" s="200"/>
      <c r="Z35" s="200"/>
      <c r="AA35" s="200"/>
      <c r="AB35" s="200"/>
      <c r="AC35" s="36"/>
      <c r="AD35" s="36"/>
      <c r="AE35" s="36"/>
      <c r="AF35" s="36"/>
      <c r="AG35" s="36"/>
      <c r="AH35" s="36"/>
      <c r="AI35" s="36"/>
      <c r="AJ35" s="36"/>
      <c r="AK35" s="208">
        <f>SUM(AK26:AK33)</f>
        <v>702696.74</v>
      </c>
      <c r="AL35" s="200"/>
      <c r="AM35" s="200"/>
      <c r="AN35" s="200"/>
      <c r="AO35" s="209"/>
      <c r="AP35" s="34"/>
      <c r="AQ35" s="34"/>
      <c r="AR35" s="29"/>
      <c r="BE35" s="28"/>
    </row>
    <row r="36" spans="1:57" s="1" customFormat="1" ht="6.95" customHeight="1" x14ac:dyDescent="0.2">
      <c r="A36" s="28"/>
      <c r="B36" s="29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28"/>
      <c r="AJ36" s="28"/>
      <c r="AK36" s="28"/>
      <c r="AL36" s="28"/>
      <c r="AM36" s="28"/>
      <c r="AN36" s="28"/>
      <c r="AO36" s="28"/>
      <c r="AP36" s="28"/>
      <c r="AQ36" s="28"/>
      <c r="AR36" s="29"/>
      <c r="BE36" s="28"/>
    </row>
    <row r="37" spans="1:57" s="1" customFormat="1" ht="14.45" customHeight="1" x14ac:dyDescent="0.2">
      <c r="A37" s="28"/>
      <c r="B37" s="29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28"/>
      <c r="AJ37" s="28"/>
      <c r="AK37" s="28"/>
      <c r="AL37" s="28"/>
      <c r="AM37" s="28"/>
      <c r="AN37" s="28"/>
      <c r="AO37" s="28"/>
      <c r="AP37" s="28"/>
      <c r="AQ37" s="28"/>
      <c r="AR37" s="29"/>
      <c r="BE37" s="28"/>
    </row>
    <row r="38" spans="1:57" ht="14.45" customHeight="1" x14ac:dyDescent="0.2">
      <c r="B38" s="16"/>
      <c r="AR38" s="16"/>
      <c r="BE38" t="s">
        <v>27</v>
      </c>
    </row>
    <row r="39" spans="1:57" ht="14.45" customHeight="1" x14ac:dyDescent="0.2">
      <c r="B39" s="16"/>
      <c r="AR39" s="16"/>
    </row>
    <row r="40" spans="1:57" ht="14.45" customHeight="1" x14ac:dyDescent="0.2">
      <c r="B40" s="16"/>
      <c r="AR40" s="16"/>
    </row>
    <row r="41" spans="1:57" ht="14.45" customHeight="1" x14ac:dyDescent="0.2">
      <c r="B41" s="16"/>
      <c r="AR41" s="16"/>
    </row>
    <row r="42" spans="1:57" ht="14.45" customHeight="1" x14ac:dyDescent="0.2">
      <c r="B42" s="16"/>
      <c r="AR42" s="16"/>
    </row>
    <row r="43" spans="1:57" ht="14.45" customHeight="1" x14ac:dyDescent="0.2">
      <c r="B43" s="16"/>
      <c r="AR43" s="16"/>
    </row>
    <row r="44" spans="1:57" ht="14.45" customHeight="1" x14ac:dyDescent="0.2">
      <c r="B44" s="16"/>
      <c r="AR44" s="16"/>
    </row>
    <row r="45" spans="1:57" ht="14.45" customHeight="1" x14ac:dyDescent="0.2">
      <c r="B45" s="16"/>
      <c r="AR45" s="16"/>
    </row>
    <row r="46" spans="1:57" ht="14.45" customHeight="1" x14ac:dyDescent="0.2">
      <c r="B46" s="16"/>
      <c r="AR46" s="16"/>
    </row>
    <row r="47" spans="1:57" ht="14.45" customHeight="1" x14ac:dyDescent="0.2">
      <c r="B47" s="16"/>
      <c r="AR47" s="16"/>
    </row>
    <row r="48" spans="1:57" ht="14.45" customHeight="1" x14ac:dyDescent="0.2">
      <c r="B48" s="16"/>
      <c r="AR48" s="16"/>
    </row>
    <row r="49" spans="1:57" s="1" customFormat="1" ht="14.45" customHeight="1" x14ac:dyDescent="0.2">
      <c r="B49" s="38"/>
      <c r="D49" s="39" t="s">
        <v>44</v>
      </c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39" t="s">
        <v>45</v>
      </c>
      <c r="AI49" s="40"/>
      <c r="AJ49" s="40"/>
      <c r="AK49" s="40"/>
      <c r="AL49" s="40"/>
      <c r="AM49" s="40"/>
      <c r="AN49" s="40"/>
      <c r="AO49" s="40"/>
      <c r="AR49" s="38"/>
    </row>
    <row r="50" spans="1:57" x14ac:dyDescent="0.2">
      <c r="B50" s="16"/>
      <c r="AR50" s="16"/>
    </row>
    <row r="51" spans="1:57" x14ac:dyDescent="0.2">
      <c r="B51" s="16"/>
      <c r="AR51" s="16"/>
    </row>
    <row r="52" spans="1:57" x14ac:dyDescent="0.2">
      <c r="B52" s="16"/>
      <c r="AR52" s="16"/>
    </row>
    <row r="53" spans="1:57" x14ac:dyDescent="0.2">
      <c r="B53" s="16"/>
      <c r="AR53" s="16"/>
    </row>
    <row r="54" spans="1:57" x14ac:dyDescent="0.2">
      <c r="B54" s="16"/>
      <c r="AR54" s="16"/>
    </row>
    <row r="55" spans="1:57" x14ac:dyDescent="0.2">
      <c r="B55" s="16"/>
      <c r="AR55" s="16"/>
    </row>
    <row r="56" spans="1:57" x14ac:dyDescent="0.2">
      <c r="B56" s="16"/>
      <c r="AR56" s="16"/>
    </row>
    <row r="57" spans="1:57" x14ac:dyDescent="0.2">
      <c r="B57" s="16"/>
      <c r="AR57" s="16"/>
    </row>
    <row r="58" spans="1:57" x14ac:dyDescent="0.2">
      <c r="B58" s="16"/>
      <c r="AR58" s="16"/>
    </row>
    <row r="59" spans="1:57" x14ac:dyDescent="0.2">
      <c r="B59" s="16"/>
      <c r="AR59" s="16"/>
    </row>
    <row r="60" spans="1:57" s="1" customFormat="1" ht="12.75" x14ac:dyDescent="0.2">
      <c r="A60" s="28"/>
      <c r="B60" s="29"/>
      <c r="C60" s="28"/>
      <c r="D60" s="41" t="s">
        <v>46</v>
      </c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41" t="s">
        <v>47</v>
      </c>
      <c r="W60" s="31"/>
      <c r="X60" s="31"/>
      <c r="Y60" s="31"/>
      <c r="Z60" s="31"/>
      <c r="AA60" s="31"/>
      <c r="AB60" s="31"/>
      <c r="AC60" s="31"/>
      <c r="AD60" s="31"/>
      <c r="AE60" s="31"/>
      <c r="AF60" s="31"/>
      <c r="AG60" s="31"/>
      <c r="AH60" s="41" t="s">
        <v>46</v>
      </c>
      <c r="AI60" s="31"/>
      <c r="AJ60" s="31"/>
      <c r="AK60" s="31"/>
      <c r="AL60" s="31"/>
      <c r="AM60" s="41" t="s">
        <v>47</v>
      </c>
      <c r="AN60" s="31"/>
      <c r="AO60" s="31"/>
      <c r="AP60" s="28"/>
      <c r="AQ60" s="28"/>
      <c r="AR60" s="29"/>
      <c r="BE60" s="28"/>
    </row>
    <row r="61" spans="1:57" x14ac:dyDescent="0.2">
      <c r="B61" s="16"/>
      <c r="AR61" s="16"/>
    </row>
    <row r="62" spans="1:57" x14ac:dyDescent="0.2">
      <c r="B62" s="16"/>
      <c r="AR62" s="16"/>
    </row>
    <row r="63" spans="1:57" x14ac:dyDescent="0.2">
      <c r="B63" s="16"/>
      <c r="AR63" s="16"/>
    </row>
    <row r="64" spans="1:57" s="1" customFormat="1" ht="12.75" x14ac:dyDescent="0.2">
      <c r="A64" s="28"/>
      <c r="B64" s="29"/>
      <c r="C64" s="28"/>
      <c r="D64" s="39" t="s">
        <v>48</v>
      </c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42"/>
      <c r="P64" s="42"/>
      <c r="Q64" s="42"/>
      <c r="R64" s="42"/>
      <c r="S64" s="42"/>
      <c r="T64" s="42"/>
      <c r="U64" s="42"/>
      <c r="V64" s="42"/>
      <c r="W64" s="42"/>
      <c r="X64" s="42"/>
      <c r="Y64" s="42"/>
      <c r="Z64" s="42"/>
      <c r="AA64" s="42"/>
      <c r="AB64" s="42"/>
      <c r="AC64" s="42"/>
      <c r="AD64" s="42"/>
      <c r="AE64" s="42"/>
      <c r="AF64" s="42"/>
      <c r="AG64" s="42"/>
      <c r="AH64" s="39" t="s">
        <v>49</v>
      </c>
      <c r="AI64" s="42"/>
      <c r="AJ64" s="42"/>
      <c r="AK64" s="42"/>
      <c r="AL64" s="42"/>
      <c r="AM64" s="42"/>
      <c r="AN64" s="42"/>
      <c r="AO64" s="42"/>
      <c r="AP64" s="28"/>
      <c r="AQ64" s="28"/>
      <c r="AR64" s="29"/>
      <c r="BE64" s="28"/>
    </row>
    <row r="65" spans="1:57" x14ac:dyDescent="0.2">
      <c r="B65" s="16"/>
      <c r="AR65" s="16"/>
    </row>
    <row r="66" spans="1:57" x14ac:dyDescent="0.2">
      <c r="B66" s="16"/>
      <c r="AR66" s="16"/>
    </row>
    <row r="67" spans="1:57" x14ac:dyDescent="0.2">
      <c r="B67" s="16"/>
      <c r="AR67" s="16"/>
    </row>
    <row r="68" spans="1:57" x14ac:dyDescent="0.2">
      <c r="B68" s="16"/>
      <c r="AR68" s="16"/>
    </row>
    <row r="69" spans="1:57" x14ac:dyDescent="0.2">
      <c r="B69" s="16"/>
      <c r="AR69" s="16"/>
    </row>
    <row r="70" spans="1:57" x14ac:dyDescent="0.2">
      <c r="B70" s="16"/>
      <c r="AR70" s="16"/>
    </row>
    <row r="71" spans="1:57" x14ac:dyDescent="0.2">
      <c r="B71" s="16"/>
      <c r="AR71" s="16"/>
    </row>
    <row r="72" spans="1:57" x14ac:dyDescent="0.2">
      <c r="B72" s="16"/>
      <c r="AR72" s="16"/>
    </row>
    <row r="73" spans="1:57" x14ac:dyDescent="0.2">
      <c r="B73" s="16"/>
      <c r="AR73" s="16"/>
    </row>
    <row r="74" spans="1:57" x14ac:dyDescent="0.2">
      <c r="B74" s="16"/>
      <c r="AR74" s="16"/>
    </row>
    <row r="75" spans="1:57" s="1" customFormat="1" ht="12.75" x14ac:dyDescent="0.2">
      <c r="A75" s="28"/>
      <c r="B75" s="29"/>
      <c r="C75" s="28"/>
      <c r="D75" s="41" t="s">
        <v>46</v>
      </c>
      <c r="E75" s="31"/>
      <c r="F75" s="31"/>
      <c r="G75" s="31"/>
      <c r="H75" s="31"/>
      <c r="I75" s="31"/>
      <c r="J75" s="31"/>
      <c r="K75" s="31"/>
      <c r="L75" s="31"/>
      <c r="M75" s="31"/>
      <c r="N75" s="31"/>
      <c r="O75" s="31"/>
      <c r="P75" s="31"/>
      <c r="Q75" s="31"/>
      <c r="R75" s="31"/>
      <c r="S75" s="31"/>
      <c r="T75" s="31"/>
      <c r="U75" s="31"/>
      <c r="V75" s="41" t="s">
        <v>47</v>
      </c>
      <c r="W75" s="31"/>
      <c r="X75" s="31"/>
      <c r="Y75" s="31"/>
      <c r="Z75" s="31"/>
      <c r="AA75" s="31"/>
      <c r="AB75" s="31"/>
      <c r="AC75" s="31"/>
      <c r="AD75" s="31"/>
      <c r="AE75" s="31"/>
      <c r="AF75" s="31"/>
      <c r="AG75" s="31"/>
      <c r="AH75" s="41" t="s">
        <v>46</v>
      </c>
      <c r="AI75" s="31"/>
      <c r="AJ75" s="31"/>
      <c r="AK75" s="31"/>
      <c r="AL75" s="31"/>
      <c r="AM75" s="41" t="s">
        <v>47</v>
      </c>
      <c r="AN75" s="31"/>
      <c r="AO75" s="31"/>
      <c r="AP75" s="28"/>
      <c r="AQ75" s="28"/>
      <c r="AR75" s="29"/>
      <c r="BE75" s="28"/>
    </row>
    <row r="76" spans="1:57" s="1" customFormat="1" x14ac:dyDescent="0.2">
      <c r="A76" s="28"/>
      <c r="B76" s="29"/>
      <c r="C76" s="28"/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28"/>
      <c r="O76" s="28"/>
      <c r="P76" s="28"/>
      <c r="Q76" s="28"/>
      <c r="R76" s="28"/>
      <c r="S76" s="28"/>
      <c r="T76" s="28"/>
      <c r="U76" s="28"/>
      <c r="V76" s="28"/>
      <c r="W76" s="28"/>
      <c r="X76" s="28"/>
      <c r="Y76" s="28"/>
      <c r="Z76" s="28"/>
      <c r="AA76" s="28"/>
      <c r="AB76" s="28"/>
      <c r="AC76" s="28"/>
      <c r="AD76" s="28"/>
      <c r="AE76" s="28"/>
      <c r="AF76" s="28"/>
      <c r="AG76" s="28"/>
      <c r="AH76" s="28"/>
      <c r="AI76" s="28"/>
      <c r="AJ76" s="28"/>
      <c r="AK76" s="28"/>
      <c r="AL76" s="28"/>
      <c r="AM76" s="28"/>
      <c r="AN76" s="28"/>
      <c r="AO76" s="28"/>
      <c r="AP76" s="28"/>
      <c r="AQ76" s="28"/>
      <c r="AR76" s="29"/>
      <c r="BE76" s="28"/>
    </row>
    <row r="77" spans="1:57" s="1" customFormat="1" ht="6.95" customHeight="1" x14ac:dyDescent="0.2">
      <c r="A77" s="28"/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44"/>
      <c r="AH77" s="44"/>
      <c r="AI77" s="44"/>
      <c r="AJ77" s="44"/>
      <c r="AK77" s="44"/>
      <c r="AL77" s="44"/>
      <c r="AM77" s="44"/>
      <c r="AN77" s="44"/>
      <c r="AO77" s="44"/>
      <c r="AP77" s="44"/>
      <c r="AQ77" s="44"/>
      <c r="AR77" s="29"/>
      <c r="BE77" s="28"/>
    </row>
    <row r="81" spans="1:90" s="1" customFormat="1" ht="6.95" customHeight="1" x14ac:dyDescent="0.2">
      <c r="A81" s="28"/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46"/>
      <c r="O81" s="46"/>
      <c r="P81" s="46"/>
      <c r="Q81" s="46"/>
      <c r="R81" s="46"/>
      <c r="S81" s="46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46"/>
      <c r="AE81" s="46"/>
      <c r="AF81" s="46"/>
      <c r="AG81" s="46"/>
      <c r="AH81" s="46"/>
      <c r="AI81" s="46"/>
      <c r="AJ81" s="46"/>
      <c r="AK81" s="46"/>
      <c r="AL81" s="46"/>
      <c r="AM81" s="46"/>
      <c r="AN81" s="46"/>
      <c r="AO81" s="46"/>
      <c r="AP81" s="46"/>
      <c r="AQ81" s="46"/>
      <c r="AR81" s="29"/>
      <c r="BE81" s="28"/>
    </row>
    <row r="82" spans="1:90" s="1" customFormat="1" ht="24.95" customHeight="1" x14ac:dyDescent="0.2">
      <c r="A82" s="28"/>
      <c r="B82" s="29"/>
      <c r="C82" s="17" t="s">
        <v>50</v>
      </c>
      <c r="D82" s="28"/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8"/>
      <c r="Q82" s="28"/>
      <c r="R82" s="28"/>
      <c r="S82" s="28"/>
      <c r="T82" s="28"/>
      <c r="U82" s="28"/>
      <c r="V82" s="28"/>
      <c r="W82" s="28"/>
      <c r="X82" s="28"/>
      <c r="Y82" s="28"/>
      <c r="Z82" s="28"/>
      <c r="AA82" s="28"/>
      <c r="AB82" s="28"/>
      <c r="AC82" s="28"/>
      <c r="AD82" s="28"/>
      <c r="AE82" s="28"/>
      <c r="AF82" s="28"/>
      <c r="AG82" s="28"/>
      <c r="AH82" s="28"/>
      <c r="AI82" s="28"/>
      <c r="AJ82" s="28"/>
      <c r="AK82" s="28"/>
      <c r="AL82" s="28"/>
      <c r="AM82" s="28"/>
      <c r="AN82" s="28"/>
      <c r="AO82" s="28"/>
      <c r="AP82" s="28"/>
      <c r="AQ82" s="28"/>
      <c r="AR82" s="29"/>
      <c r="BE82" s="28"/>
    </row>
    <row r="83" spans="1:90" s="1" customFormat="1" ht="6.95" customHeight="1" x14ac:dyDescent="0.2">
      <c r="A83" s="28"/>
      <c r="B83" s="29"/>
      <c r="C83" s="28"/>
      <c r="D83" s="28"/>
      <c r="E83" s="28"/>
      <c r="F83" s="28"/>
      <c r="G83" s="28"/>
      <c r="H83" s="28"/>
      <c r="I83" s="28"/>
      <c r="J83" s="28"/>
      <c r="K83" s="28"/>
      <c r="L83" s="28"/>
      <c r="M83" s="28"/>
      <c r="N83" s="28"/>
      <c r="O83" s="28"/>
      <c r="P83" s="28"/>
      <c r="Q83" s="28"/>
      <c r="R83" s="28"/>
      <c r="S83" s="28"/>
      <c r="T83" s="28"/>
      <c r="U83" s="28"/>
      <c r="V83" s="28"/>
      <c r="W83" s="28"/>
      <c r="X83" s="28"/>
      <c r="Y83" s="28"/>
      <c r="Z83" s="28"/>
      <c r="AA83" s="28"/>
      <c r="AB83" s="28"/>
      <c r="AC83" s="28"/>
      <c r="AD83" s="28"/>
      <c r="AE83" s="28"/>
      <c r="AF83" s="28"/>
      <c r="AG83" s="28"/>
      <c r="AH83" s="28"/>
      <c r="AI83" s="28"/>
      <c r="AJ83" s="28"/>
      <c r="AK83" s="28"/>
      <c r="AL83" s="28"/>
      <c r="AM83" s="28"/>
      <c r="AN83" s="28"/>
      <c r="AO83" s="28"/>
      <c r="AP83" s="28"/>
      <c r="AQ83" s="28"/>
      <c r="AR83" s="29"/>
      <c r="BE83" s="28"/>
    </row>
    <row r="84" spans="1:90" s="3" customFormat="1" ht="12" customHeight="1" x14ac:dyDescent="0.2">
      <c r="B84" s="47"/>
      <c r="C84" s="23" t="s">
        <v>13</v>
      </c>
      <c r="L84" s="3">
        <f>K5</f>
        <v>0</v>
      </c>
      <c r="AR84" s="47"/>
    </row>
    <row r="85" spans="1:90" s="4" customFormat="1" ht="36.950000000000003" customHeight="1" x14ac:dyDescent="0.2">
      <c r="B85" s="48"/>
      <c r="C85" s="49" t="s">
        <v>14</v>
      </c>
      <c r="L85" s="214" t="str">
        <f>K6</f>
        <v>Stavební úpravy a modernizace 80 bytů v objektech v Praze 3, ul. Jeseniova, č.p. 39, Praha 3, č.j. 8</v>
      </c>
      <c r="M85" s="215"/>
      <c r="N85" s="215"/>
      <c r="O85" s="215"/>
      <c r="P85" s="215"/>
      <c r="Q85" s="215"/>
      <c r="R85" s="215"/>
      <c r="S85" s="215"/>
      <c r="T85" s="215"/>
      <c r="U85" s="215"/>
      <c r="V85" s="215"/>
      <c r="W85" s="215"/>
      <c r="X85" s="215"/>
      <c r="Y85" s="215"/>
      <c r="Z85" s="215"/>
      <c r="AA85" s="215"/>
      <c r="AB85" s="215"/>
      <c r="AC85" s="215"/>
      <c r="AD85" s="215"/>
      <c r="AE85" s="215"/>
      <c r="AF85" s="215"/>
      <c r="AG85" s="215"/>
      <c r="AH85" s="215"/>
      <c r="AI85" s="215"/>
      <c r="AJ85" s="215"/>
      <c r="AK85" s="215"/>
      <c r="AL85" s="215"/>
      <c r="AM85" s="215"/>
      <c r="AN85" s="215"/>
      <c r="AO85" s="215"/>
      <c r="AR85" s="48"/>
    </row>
    <row r="86" spans="1:90" s="1" customFormat="1" ht="6.95" customHeight="1" x14ac:dyDescent="0.2">
      <c r="A86" s="28"/>
      <c r="B86" s="29"/>
      <c r="C86" s="28"/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28"/>
      <c r="O86" s="28"/>
      <c r="P86" s="28"/>
      <c r="Q86" s="28"/>
      <c r="R86" s="28"/>
      <c r="S86" s="28"/>
      <c r="T86" s="28"/>
      <c r="U86" s="28"/>
      <c r="V86" s="28"/>
      <c r="W86" s="28"/>
      <c r="X86" s="28"/>
      <c r="Y86" s="28"/>
      <c r="Z86" s="28"/>
      <c r="AA86" s="28"/>
      <c r="AB86" s="28"/>
      <c r="AC86" s="28"/>
      <c r="AD86" s="28"/>
      <c r="AE86" s="28"/>
      <c r="AF86" s="28"/>
      <c r="AG86" s="28"/>
      <c r="AH86" s="28"/>
      <c r="AI86" s="28"/>
      <c r="AJ86" s="28"/>
      <c r="AK86" s="28"/>
      <c r="AL86" s="28"/>
      <c r="AM86" s="28"/>
      <c r="AN86" s="28"/>
      <c r="AO86" s="28"/>
      <c r="AP86" s="28"/>
      <c r="AQ86" s="28"/>
      <c r="AR86" s="29"/>
      <c r="BE86" s="28"/>
    </row>
    <row r="87" spans="1:90" s="1" customFormat="1" ht="12" customHeight="1" x14ac:dyDescent="0.2">
      <c r="A87" s="28"/>
      <c r="B87" s="29"/>
      <c r="C87" s="23" t="s">
        <v>18</v>
      </c>
      <c r="D87" s="28"/>
      <c r="E87" s="28"/>
      <c r="F87" s="28"/>
      <c r="G87" s="28"/>
      <c r="H87" s="28"/>
      <c r="I87" s="28"/>
      <c r="J87" s="28"/>
      <c r="K87" s="28"/>
      <c r="L87" s="50" t="str">
        <f>IF(K8="","",K8)</f>
        <v xml:space="preserve"> ul. Jeseniova, č.p. 39</v>
      </c>
      <c r="M87" s="28"/>
      <c r="N87" s="28"/>
      <c r="O87" s="28"/>
      <c r="P87" s="28"/>
      <c r="Q87" s="28"/>
      <c r="R87" s="28"/>
      <c r="S87" s="28"/>
      <c r="T87" s="28"/>
      <c r="U87" s="28"/>
      <c r="V87" s="28"/>
      <c r="W87" s="28"/>
      <c r="X87" s="28"/>
      <c r="Y87" s="28"/>
      <c r="Z87" s="28"/>
      <c r="AA87" s="28"/>
      <c r="AB87" s="28"/>
      <c r="AC87" s="28"/>
      <c r="AD87" s="28"/>
      <c r="AE87" s="28"/>
      <c r="AF87" s="28"/>
      <c r="AG87" s="28"/>
      <c r="AH87" s="28"/>
      <c r="AI87" s="23" t="s">
        <v>20</v>
      </c>
      <c r="AJ87" s="28"/>
      <c r="AK87" s="28"/>
      <c r="AL87" s="28"/>
      <c r="AM87" s="216">
        <f>IF(AN8= "","",AN8)</f>
        <v>44110</v>
      </c>
      <c r="AN87" s="216"/>
      <c r="AO87" s="28"/>
      <c r="AP87" s="28"/>
      <c r="AQ87" s="28"/>
      <c r="AR87" s="29"/>
      <c r="BE87" s="28"/>
    </row>
    <row r="88" spans="1:90" s="1" customFormat="1" ht="6.95" customHeight="1" x14ac:dyDescent="0.2">
      <c r="A88" s="28"/>
      <c r="B88" s="29"/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  <c r="O88" s="28"/>
      <c r="P88" s="28"/>
      <c r="Q88" s="28"/>
      <c r="R88" s="28"/>
      <c r="S88" s="28"/>
      <c r="T88" s="28"/>
      <c r="U88" s="28"/>
      <c r="V88" s="28"/>
      <c r="W88" s="28"/>
      <c r="X88" s="28"/>
      <c r="Y88" s="28"/>
      <c r="Z88" s="28"/>
      <c r="AA88" s="28"/>
      <c r="AB88" s="28"/>
      <c r="AC88" s="28"/>
      <c r="AD88" s="28"/>
      <c r="AE88" s="28"/>
      <c r="AF88" s="28"/>
      <c r="AG88" s="28"/>
      <c r="AH88" s="28"/>
      <c r="AI88" s="28"/>
      <c r="AJ88" s="28"/>
      <c r="AK88" s="28"/>
      <c r="AL88" s="28"/>
      <c r="AM88" s="28"/>
      <c r="AN88" s="28"/>
      <c r="AO88" s="28"/>
      <c r="AP88" s="28"/>
      <c r="AQ88" s="28"/>
      <c r="AR88" s="29"/>
      <c r="BE88" s="28"/>
    </row>
    <row r="89" spans="1:90" s="1" customFormat="1" ht="15.2" customHeight="1" x14ac:dyDescent="0.2">
      <c r="A89" s="28"/>
      <c r="B89" s="29"/>
      <c r="C89" s="23" t="s">
        <v>21</v>
      </c>
      <c r="D89" s="28"/>
      <c r="E89" s="28"/>
      <c r="F89" s="28"/>
      <c r="G89" s="28"/>
      <c r="H89" s="28"/>
      <c r="I89" s="28"/>
      <c r="J89" s="28"/>
      <c r="K89" s="28"/>
      <c r="L89" s="3" t="str">
        <f>IF(E11= "","",E11)</f>
        <v>Městská část Praha 3</v>
      </c>
      <c r="M89" s="28"/>
      <c r="N89" s="28"/>
      <c r="O89" s="28"/>
      <c r="P89" s="28"/>
      <c r="Q89" s="28"/>
      <c r="R89" s="28"/>
      <c r="S89" s="28"/>
      <c r="T89" s="28"/>
      <c r="U89" s="28"/>
      <c r="V89" s="28"/>
      <c r="W89" s="28"/>
      <c r="X89" s="28"/>
      <c r="Y89" s="28"/>
      <c r="Z89" s="28"/>
      <c r="AA89" s="28"/>
      <c r="AB89" s="28"/>
      <c r="AC89" s="28"/>
      <c r="AD89" s="28"/>
      <c r="AE89" s="28"/>
      <c r="AF89" s="28"/>
      <c r="AG89" s="28"/>
      <c r="AH89" s="28"/>
      <c r="AI89" s="23" t="s">
        <v>26</v>
      </c>
      <c r="AJ89" s="28"/>
      <c r="AK89" s="28"/>
      <c r="AL89" s="28"/>
      <c r="AM89" s="212" t="str">
        <f>IF(E17="","",E17)</f>
        <v xml:space="preserve"> </v>
      </c>
      <c r="AN89" s="213"/>
      <c r="AO89" s="213"/>
      <c r="AP89" s="213"/>
      <c r="AQ89" s="28"/>
      <c r="AR89" s="29"/>
      <c r="AS89" s="217" t="s">
        <v>51</v>
      </c>
      <c r="AT89" s="218"/>
      <c r="AU89" s="52"/>
      <c r="AV89" s="52"/>
      <c r="AW89" s="52"/>
      <c r="AX89" s="52"/>
      <c r="AY89" s="52"/>
      <c r="AZ89" s="52"/>
      <c r="BA89" s="52"/>
      <c r="BB89" s="52"/>
      <c r="BC89" s="52"/>
      <c r="BD89" s="53"/>
      <c r="BE89" s="28"/>
    </row>
    <row r="90" spans="1:90" s="1" customFormat="1" ht="15.2" customHeight="1" x14ac:dyDescent="0.2">
      <c r="A90" s="28"/>
      <c r="B90" s="29"/>
      <c r="C90" s="23" t="s">
        <v>25</v>
      </c>
      <c r="D90" s="28"/>
      <c r="E90" s="28"/>
      <c r="F90" s="28"/>
      <c r="G90" s="28"/>
      <c r="H90" s="28"/>
      <c r="I90" s="28"/>
      <c r="J90" s="28"/>
      <c r="K90" s="28"/>
      <c r="L90" s="3" t="str">
        <f>IF(E14= "Vyplň údaj","",E14)</f>
        <v>IWU s. r. o., Jana Zajíce 162/21, Praha 7</v>
      </c>
      <c r="M90" s="28"/>
      <c r="N90" s="28"/>
      <c r="O90" s="28"/>
      <c r="P90" s="28"/>
      <c r="Q90" s="28"/>
      <c r="R90" s="28"/>
      <c r="S90" s="28"/>
      <c r="T90" s="28"/>
      <c r="U90" s="28"/>
      <c r="V90" s="28"/>
      <c r="W90" s="28"/>
      <c r="X90" s="28"/>
      <c r="Y90" s="28"/>
      <c r="Z90" s="28"/>
      <c r="AA90" s="28"/>
      <c r="AB90" s="28"/>
      <c r="AC90" s="28"/>
      <c r="AD90" s="28"/>
      <c r="AE90" s="28"/>
      <c r="AF90" s="28"/>
      <c r="AG90" s="28"/>
      <c r="AH90" s="28"/>
      <c r="AI90" s="23" t="s">
        <v>29</v>
      </c>
      <c r="AJ90" s="28"/>
      <c r="AK90" s="28"/>
      <c r="AL90" s="28"/>
      <c r="AM90" s="212" t="str">
        <f>IF(E20="","",E20)</f>
        <v xml:space="preserve"> </v>
      </c>
      <c r="AN90" s="213"/>
      <c r="AO90" s="213"/>
      <c r="AP90" s="213"/>
      <c r="AQ90" s="28"/>
      <c r="AR90" s="29"/>
      <c r="AS90" s="219"/>
      <c r="AT90" s="220"/>
      <c r="AU90" s="54"/>
      <c r="AV90" s="54"/>
      <c r="AW90" s="54"/>
      <c r="AX90" s="54"/>
      <c r="AY90" s="54"/>
      <c r="AZ90" s="54"/>
      <c r="BA90" s="54"/>
      <c r="BB90" s="54"/>
      <c r="BC90" s="54"/>
      <c r="BD90" s="55"/>
      <c r="BE90" s="28"/>
    </row>
    <row r="91" spans="1:90" s="1" customFormat="1" ht="10.9" customHeight="1" x14ac:dyDescent="0.2">
      <c r="A91" s="28"/>
      <c r="B91" s="29"/>
      <c r="C91" s="28"/>
      <c r="D91" s="28"/>
      <c r="E91" s="28"/>
      <c r="F91" s="28"/>
      <c r="G91" s="28"/>
      <c r="H91" s="28"/>
      <c r="I91" s="28"/>
      <c r="J91" s="28"/>
      <c r="K91" s="28"/>
      <c r="L91" s="28"/>
      <c r="M91" s="28"/>
      <c r="N91" s="28"/>
      <c r="O91" s="28"/>
      <c r="P91" s="28"/>
      <c r="Q91" s="28"/>
      <c r="R91" s="28"/>
      <c r="S91" s="28"/>
      <c r="T91" s="28"/>
      <c r="U91" s="28"/>
      <c r="V91" s="28"/>
      <c r="W91" s="28"/>
      <c r="X91" s="28"/>
      <c r="Y91" s="28"/>
      <c r="Z91" s="28"/>
      <c r="AA91" s="28"/>
      <c r="AB91" s="28"/>
      <c r="AC91" s="28"/>
      <c r="AD91" s="28"/>
      <c r="AE91" s="28"/>
      <c r="AF91" s="28"/>
      <c r="AG91" s="28"/>
      <c r="AH91" s="28"/>
      <c r="AI91" s="28"/>
      <c r="AJ91" s="28"/>
      <c r="AK91" s="28"/>
      <c r="AL91" s="28"/>
      <c r="AM91" s="28"/>
      <c r="AN91" s="28"/>
      <c r="AO91" s="28"/>
      <c r="AP91" s="28"/>
      <c r="AQ91" s="28"/>
      <c r="AR91" s="29"/>
      <c r="AS91" s="219"/>
      <c r="AT91" s="220"/>
      <c r="AU91" s="54"/>
      <c r="AV91" s="54"/>
      <c r="AW91" s="54"/>
      <c r="AX91" s="54"/>
      <c r="AY91" s="54"/>
      <c r="AZ91" s="54"/>
      <c r="BA91" s="54"/>
      <c r="BB91" s="54"/>
      <c r="BC91" s="54"/>
      <c r="BD91" s="55"/>
      <c r="BE91" s="28"/>
    </row>
    <row r="92" spans="1:90" s="1" customFormat="1" ht="29.25" customHeight="1" x14ac:dyDescent="0.2">
      <c r="A92" s="28"/>
      <c r="B92" s="29"/>
      <c r="C92" s="196" t="s">
        <v>52</v>
      </c>
      <c r="D92" s="197"/>
      <c r="E92" s="197"/>
      <c r="F92" s="197"/>
      <c r="G92" s="197"/>
      <c r="H92" s="56"/>
      <c r="I92" s="198" t="s">
        <v>53</v>
      </c>
      <c r="J92" s="197"/>
      <c r="K92" s="197"/>
      <c r="L92" s="197"/>
      <c r="M92" s="197"/>
      <c r="N92" s="197"/>
      <c r="O92" s="197"/>
      <c r="P92" s="197"/>
      <c r="Q92" s="197"/>
      <c r="R92" s="197"/>
      <c r="S92" s="197"/>
      <c r="T92" s="197"/>
      <c r="U92" s="197"/>
      <c r="V92" s="197"/>
      <c r="W92" s="197"/>
      <c r="X92" s="197"/>
      <c r="Y92" s="197"/>
      <c r="Z92" s="197"/>
      <c r="AA92" s="197"/>
      <c r="AB92" s="197"/>
      <c r="AC92" s="197"/>
      <c r="AD92" s="197"/>
      <c r="AE92" s="197"/>
      <c r="AF92" s="197"/>
      <c r="AG92" s="201" t="s">
        <v>54</v>
      </c>
      <c r="AH92" s="197"/>
      <c r="AI92" s="197"/>
      <c r="AJ92" s="197"/>
      <c r="AK92" s="197"/>
      <c r="AL92" s="197"/>
      <c r="AM92" s="197"/>
      <c r="AN92" s="198" t="s">
        <v>55</v>
      </c>
      <c r="AO92" s="197"/>
      <c r="AP92" s="202"/>
      <c r="AQ92" s="57" t="s">
        <v>56</v>
      </c>
      <c r="AR92" s="29"/>
      <c r="AS92" s="58" t="s">
        <v>57</v>
      </c>
      <c r="AT92" s="59" t="s">
        <v>58</v>
      </c>
      <c r="AU92" s="59" t="s">
        <v>59</v>
      </c>
      <c r="AV92" s="59" t="s">
        <v>60</v>
      </c>
      <c r="AW92" s="59" t="s">
        <v>61</v>
      </c>
      <c r="AX92" s="59" t="s">
        <v>62</v>
      </c>
      <c r="AY92" s="59" t="s">
        <v>63</v>
      </c>
      <c r="AZ92" s="59" t="s">
        <v>64</v>
      </c>
      <c r="BA92" s="59" t="s">
        <v>65</v>
      </c>
      <c r="BB92" s="59" t="s">
        <v>66</v>
      </c>
      <c r="BC92" s="59" t="s">
        <v>67</v>
      </c>
      <c r="BD92" s="60" t="s">
        <v>68</v>
      </c>
      <c r="BE92" s="28"/>
    </row>
    <row r="93" spans="1:90" s="1" customFormat="1" ht="10.9" customHeight="1" x14ac:dyDescent="0.2">
      <c r="A93" s="28"/>
      <c r="B93" s="29"/>
      <c r="C93" s="28"/>
      <c r="D93" s="28"/>
      <c r="E93" s="28"/>
      <c r="F93" s="28"/>
      <c r="G93" s="28"/>
      <c r="H93" s="28"/>
      <c r="I93" s="28"/>
      <c r="J93" s="28"/>
      <c r="K93" s="28"/>
      <c r="L93" s="28"/>
      <c r="M93" s="28"/>
      <c r="N93" s="28"/>
      <c r="O93" s="28"/>
      <c r="P93" s="28"/>
      <c r="Q93" s="28"/>
      <c r="R93" s="28"/>
      <c r="S93" s="28"/>
      <c r="T93" s="28"/>
      <c r="U93" s="28"/>
      <c r="V93" s="28"/>
      <c r="W93" s="28"/>
      <c r="X93" s="28"/>
      <c r="Y93" s="28"/>
      <c r="Z93" s="28"/>
      <c r="AA93" s="28"/>
      <c r="AB93" s="28"/>
      <c r="AC93" s="28"/>
      <c r="AD93" s="28"/>
      <c r="AE93" s="28"/>
      <c r="AF93" s="28"/>
      <c r="AG93" s="28"/>
      <c r="AH93" s="28"/>
      <c r="AI93" s="28"/>
      <c r="AJ93" s="28"/>
      <c r="AK93" s="28"/>
      <c r="AL93" s="28"/>
      <c r="AM93" s="28"/>
      <c r="AN93" s="28"/>
      <c r="AO93" s="28"/>
      <c r="AP93" s="28"/>
      <c r="AQ93" s="28"/>
      <c r="AR93" s="29"/>
      <c r="AS93" s="61"/>
      <c r="AT93" s="62"/>
      <c r="AU93" s="62"/>
      <c r="AV93" s="62"/>
      <c r="AW93" s="62"/>
      <c r="AX93" s="62"/>
      <c r="AY93" s="62"/>
      <c r="AZ93" s="62"/>
      <c r="BA93" s="62"/>
      <c r="BB93" s="62"/>
      <c r="BC93" s="62"/>
      <c r="BD93" s="63"/>
      <c r="BE93" s="28"/>
    </row>
    <row r="94" spans="1:90" s="5" customFormat="1" ht="32.450000000000003" customHeight="1" x14ac:dyDescent="0.2">
      <c r="B94" s="64"/>
      <c r="C94" s="65" t="s">
        <v>69</v>
      </c>
      <c r="D94" s="66"/>
      <c r="E94" s="66"/>
      <c r="F94" s="66"/>
      <c r="G94" s="66"/>
      <c r="H94" s="66"/>
      <c r="I94" s="66"/>
      <c r="J94" s="66"/>
      <c r="K94" s="66"/>
      <c r="L94" s="66"/>
      <c r="M94" s="66"/>
      <c r="N94" s="66"/>
      <c r="O94" s="66"/>
      <c r="P94" s="66"/>
      <c r="Q94" s="66"/>
      <c r="R94" s="66"/>
      <c r="S94" s="66"/>
      <c r="T94" s="66"/>
      <c r="U94" s="66"/>
      <c r="V94" s="66"/>
      <c r="W94" s="66"/>
      <c r="X94" s="66"/>
      <c r="Y94" s="66"/>
      <c r="Z94" s="66"/>
      <c r="AA94" s="66"/>
      <c r="AB94" s="66"/>
      <c r="AC94" s="66"/>
      <c r="AD94" s="66"/>
      <c r="AE94" s="66"/>
      <c r="AF94" s="66"/>
      <c r="AG94" s="206">
        <f>ROUND(AG95,2)</f>
        <v>611040.64</v>
      </c>
      <c r="AH94" s="206"/>
      <c r="AI94" s="206"/>
      <c r="AJ94" s="206"/>
      <c r="AK94" s="206"/>
      <c r="AL94" s="206"/>
      <c r="AM94" s="206"/>
      <c r="AN94" s="207">
        <f>SUM(AG94,AT94)</f>
        <v>702696.74</v>
      </c>
      <c r="AO94" s="207"/>
      <c r="AP94" s="207"/>
      <c r="AQ94" s="68" t="s">
        <v>1</v>
      </c>
      <c r="AR94" s="64"/>
      <c r="AS94" s="69">
        <f>ROUND(AS95,2)</f>
        <v>0</v>
      </c>
      <c r="AT94" s="70">
        <f>ROUND(SUM(AV94:AW94),2)</f>
        <v>91656.1</v>
      </c>
      <c r="AU94" s="71">
        <f>ROUND(AU95,5)</f>
        <v>0</v>
      </c>
      <c r="AV94" s="70">
        <f>ROUND(AZ94*L29,2)</f>
        <v>0</v>
      </c>
      <c r="AW94" s="70">
        <f>ROUND(BA94*L30,2)</f>
        <v>91656.1</v>
      </c>
      <c r="AX94" s="70">
        <f>ROUND(BB94*L29,2)</f>
        <v>0</v>
      </c>
      <c r="AY94" s="70">
        <f>ROUND(BC94*L30,2)</f>
        <v>0</v>
      </c>
      <c r="AZ94" s="70">
        <f>ROUND(AZ95,2)</f>
        <v>0</v>
      </c>
      <c r="BA94" s="70">
        <f>ROUND(BA95,2)</f>
        <v>611040.64</v>
      </c>
      <c r="BB94" s="70">
        <f>ROUND(BB95,2)</f>
        <v>0</v>
      </c>
      <c r="BC94" s="70">
        <f>ROUND(BC95,2)</f>
        <v>0</v>
      </c>
      <c r="BD94" s="72">
        <f>ROUND(BD95,2)</f>
        <v>0</v>
      </c>
      <c r="BS94" s="73" t="s">
        <v>70</v>
      </c>
      <c r="BT94" s="73" t="s">
        <v>71</v>
      </c>
      <c r="BV94" s="73" t="s">
        <v>72</v>
      </c>
      <c r="BW94" s="73" t="s">
        <v>4</v>
      </c>
      <c r="BX94" s="73" t="s">
        <v>73</v>
      </c>
      <c r="CL94" s="73" t="s">
        <v>1</v>
      </c>
    </row>
    <row r="95" spans="1:90" s="6" customFormat="1" ht="27" customHeight="1" x14ac:dyDescent="0.2">
      <c r="A95" s="74" t="s">
        <v>74</v>
      </c>
      <c r="B95" s="75"/>
      <c r="C95" s="76"/>
      <c r="D95" s="205"/>
      <c r="E95" s="205"/>
      <c r="F95" s="205"/>
      <c r="G95" s="205"/>
      <c r="H95" s="205"/>
      <c r="I95" s="77"/>
      <c r="J95" s="205" t="s">
        <v>15</v>
      </c>
      <c r="K95" s="205"/>
      <c r="L95" s="205"/>
      <c r="M95" s="205"/>
      <c r="N95" s="205"/>
      <c r="O95" s="205"/>
      <c r="P95" s="205"/>
      <c r="Q95" s="205"/>
      <c r="R95" s="205"/>
      <c r="S95" s="205"/>
      <c r="T95" s="205"/>
      <c r="U95" s="205"/>
      <c r="V95" s="205"/>
      <c r="W95" s="205"/>
      <c r="X95" s="205"/>
      <c r="Y95" s="205"/>
      <c r="Z95" s="205"/>
      <c r="AA95" s="205"/>
      <c r="AB95" s="205"/>
      <c r="AC95" s="205"/>
      <c r="AD95" s="205"/>
      <c r="AE95" s="205"/>
      <c r="AF95" s="205"/>
      <c r="AG95" s="203">
        <f>'Oprava bytu'!J28</f>
        <v>611040.64</v>
      </c>
      <c r="AH95" s="204"/>
      <c r="AI95" s="204"/>
      <c r="AJ95" s="204"/>
      <c r="AK95" s="204"/>
      <c r="AL95" s="204"/>
      <c r="AM95" s="204"/>
      <c r="AN95" s="203">
        <f>SUM(AG95,AT95)</f>
        <v>702696.74</v>
      </c>
      <c r="AO95" s="204"/>
      <c r="AP95" s="204"/>
      <c r="AQ95" s="78" t="s">
        <v>75</v>
      </c>
      <c r="AR95" s="75"/>
      <c r="AS95" s="79">
        <v>0</v>
      </c>
      <c r="AT95" s="80">
        <f>ROUND(SUM(AV95:AW95),2)</f>
        <v>91656.1</v>
      </c>
      <c r="AU95" s="81">
        <f>'Oprava bytu'!P134</f>
        <v>0</v>
      </c>
      <c r="AV95" s="80">
        <f>'Oprava bytu'!J31</f>
        <v>0</v>
      </c>
      <c r="AW95" s="80">
        <f>'Oprava bytu'!J32</f>
        <v>91656.1</v>
      </c>
      <c r="AX95" s="80">
        <f>'Oprava bytu'!J33</f>
        <v>0</v>
      </c>
      <c r="AY95" s="80">
        <f>'Oprava bytu'!J34</f>
        <v>0</v>
      </c>
      <c r="AZ95" s="80">
        <f>'Oprava bytu'!F31</f>
        <v>0</v>
      </c>
      <c r="BA95" s="80">
        <f>'Oprava bytu'!F32</f>
        <v>611040.64</v>
      </c>
      <c r="BB95" s="80">
        <f>'Oprava bytu'!F33</f>
        <v>0</v>
      </c>
      <c r="BC95" s="80">
        <f>'Oprava bytu'!F34</f>
        <v>0</v>
      </c>
      <c r="BD95" s="82">
        <f>'Oprava bytu'!F35</f>
        <v>0</v>
      </c>
      <c r="BT95" s="83" t="s">
        <v>76</v>
      </c>
      <c r="BU95" s="83" t="s">
        <v>77</v>
      </c>
      <c r="BV95" s="83" t="s">
        <v>72</v>
      </c>
      <c r="BW95" s="83" t="s">
        <v>4</v>
      </c>
      <c r="BX95" s="83" t="s">
        <v>73</v>
      </c>
      <c r="CL95" s="83" t="s">
        <v>1</v>
      </c>
    </row>
    <row r="96" spans="1:90" s="1" customFormat="1" ht="30" customHeight="1" x14ac:dyDescent="0.2">
      <c r="A96" s="28"/>
      <c r="B96" s="29"/>
      <c r="C96" s="28"/>
      <c r="D96" s="28"/>
      <c r="E96" s="28"/>
      <c r="F96" s="28"/>
      <c r="G96" s="28"/>
      <c r="H96" s="28"/>
      <c r="I96" s="28"/>
      <c r="J96" s="28"/>
      <c r="K96" s="28"/>
      <c r="L96" s="28"/>
      <c r="M96" s="28"/>
      <c r="N96" s="28"/>
      <c r="O96" s="28"/>
      <c r="P96" s="28"/>
      <c r="Q96" s="28"/>
      <c r="R96" s="28"/>
      <c r="S96" s="28"/>
      <c r="T96" s="28"/>
      <c r="U96" s="28"/>
      <c r="V96" s="28"/>
      <c r="W96" s="28"/>
      <c r="X96" s="28"/>
      <c r="Y96" s="28"/>
      <c r="Z96" s="28"/>
      <c r="AA96" s="28"/>
      <c r="AB96" s="28"/>
      <c r="AC96" s="28"/>
      <c r="AD96" s="28"/>
      <c r="AE96" s="28"/>
      <c r="AF96" s="28"/>
      <c r="AG96" s="28"/>
      <c r="AH96" s="28"/>
      <c r="AI96" s="28"/>
      <c r="AJ96" s="28"/>
      <c r="AK96" s="28"/>
      <c r="AL96" s="28"/>
      <c r="AM96" s="28"/>
      <c r="AN96" s="28"/>
      <c r="AO96" s="28"/>
      <c r="AP96" s="28"/>
      <c r="AQ96" s="28"/>
      <c r="AR96" s="29"/>
      <c r="AS96" s="28"/>
      <c r="AT96" s="28"/>
      <c r="AU96" s="28"/>
      <c r="AV96" s="28"/>
      <c r="AW96" s="28"/>
      <c r="AX96" s="28"/>
      <c r="AY96" s="28"/>
      <c r="AZ96" s="28"/>
      <c r="BA96" s="28"/>
      <c r="BB96" s="28"/>
      <c r="BC96" s="28"/>
      <c r="BD96" s="28"/>
      <c r="BE96" s="28"/>
    </row>
    <row r="97" spans="1:57" s="1" customFormat="1" ht="6.95" customHeight="1" x14ac:dyDescent="0.2">
      <c r="A97" s="28"/>
      <c r="B97" s="43"/>
      <c r="C97" s="44"/>
      <c r="D97" s="44"/>
      <c r="E97" s="44"/>
      <c r="F97" s="44"/>
      <c r="G97" s="44"/>
      <c r="H97" s="44"/>
      <c r="I97" s="44"/>
      <c r="J97" s="44"/>
      <c r="K97" s="44"/>
      <c r="L97" s="44"/>
      <c r="M97" s="44"/>
      <c r="N97" s="44"/>
      <c r="O97" s="44"/>
      <c r="P97" s="44"/>
      <c r="Q97" s="44"/>
      <c r="R97" s="44"/>
      <c r="S97" s="44"/>
      <c r="T97" s="44"/>
      <c r="U97" s="44"/>
      <c r="V97" s="44"/>
      <c r="W97" s="44"/>
      <c r="X97" s="44"/>
      <c r="Y97" s="44"/>
      <c r="Z97" s="44"/>
      <c r="AA97" s="44"/>
      <c r="AB97" s="44"/>
      <c r="AC97" s="44"/>
      <c r="AD97" s="44"/>
      <c r="AE97" s="44"/>
      <c r="AF97" s="44"/>
      <c r="AG97" s="44"/>
      <c r="AH97" s="44"/>
      <c r="AI97" s="44"/>
      <c r="AJ97" s="44"/>
      <c r="AK97" s="44"/>
      <c r="AL97" s="44"/>
      <c r="AM97" s="44"/>
      <c r="AN97" s="44"/>
      <c r="AO97" s="44"/>
      <c r="AP97" s="44"/>
      <c r="AQ97" s="44"/>
      <c r="AR97" s="29"/>
      <c r="AS97" s="28"/>
      <c r="AT97" s="28"/>
      <c r="AU97" s="28"/>
      <c r="AV97" s="28"/>
      <c r="AW97" s="28"/>
      <c r="AX97" s="28"/>
      <c r="AY97" s="28"/>
      <c r="AZ97" s="28"/>
      <c r="BA97" s="28"/>
      <c r="BB97" s="28"/>
      <c r="BC97" s="28"/>
      <c r="BD97" s="28"/>
      <c r="BE97" s="28"/>
    </row>
  </sheetData>
  <mergeCells count="42">
    <mergeCell ref="BE5:BE34"/>
    <mergeCell ref="AK26:AO26"/>
    <mergeCell ref="W29:AE29"/>
    <mergeCell ref="AK29:AO29"/>
    <mergeCell ref="W30:AE30"/>
    <mergeCell ref="AK30:AO30"/>
    <mergeCell ref="AK31:AO31"/>
    <mergeCell ref="W32:AE32"/>
    <mergeCell ref="AK32:AO32"/>
    <mergeCell ref="W33:AE33"/>
    <mergeCell ref="AK33:AO33"/>
    <mergeCell ref="AK35:AO35"/>
    <mergeCell ref="AR2:BE2"/>
    <mergeCell ref="AM90:AP90"/>
    <mergeCell ref="L85:AO85"/>
    <mergeCell ref="AM87:AN87"/>
    <mergeCell ref="AM89:AP89"/>
    <mergeCell ref="AS89:AT91"/>
    <mergeCell ref="K5:AO5"/>
    <mergeCell ref="K6:AO6"/>
    <mergeCell ref="E14:AJ14"/>
    <mergeCell ref="E23:AN23"/>
    <mergeCell ref="L28:P28"/>
    <mergeCell ref="W28:AE28"/>
    <mergeCell ref="AK28:AO28"/>
    <mergeCell ref="L29:P29"/>
    <mergeCell ref="W31:AE31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L30:P30"/>
    <mergeCell ref="L31:P31"/>
    <mergeCell ref="L32:P32"/>
    <mergeCell ref="L33:P33"/>
    <mergeCell ref="C92:G92"/>
    <mergeCell ref="I92:AF92"/>
    <mergeCell ref="X35:AB35"/>
  </mergeCells>
  <hyperlinks>
    <hyperlink ref="A95" location="'x37-2019 - Oprava bytu, b...'!C2" display="/" xr:uid="{00000000-0004-0000-0000-000000000000}"/>
  </hyperlinks>
  <pageMargins left="0.39374999999999999" right="0.39374999999999999" top="0.39374999999999999" bottom="0.39374999999999999" header="0" footer="0"/>
  <pageSetup paperSize="9" scale="75" fitToHeight="100" orientation="portrait" blackAndWhite="1" r:id="rId1"/>
  <headerFooter>
    <oddFooter>&amp;CStrana &amp;P z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BM290"/>
  <sheetViews>
    <sheetView showGridLines="0" topLeftCell="A38" workbookViewId="0">
      <selection activeCell="I279" sqref="I279"/>
    </sheetView>
  </sheetViews>
  <sheetFormatPr defaultRowHeight="11.25" x14ac:dyDescent="0.2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" customWidth="1"/>
    <col min="8" max="8" width="11.5" customWidth="1"/>
    <col min="9" max="9" width="20.1640625" style="84" customWidth="1"/>
    <col min="10" max="10" width="20.1640625" customWidth="1"/>
    <col min="11" max="11" width="20.16406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1:46" ht="36.950000000000003" customHeight="1" x14ac:dyDescent="0.2">
      <c r="L2" s="210" t="s">
        <v>5</v>
      </c>
      <c r="M2" s="211"/>
      <c r="N2" s="211"/>
      <c r="O2" s="211"/>
      <c r="P2" s="211"/>
      <c r="Q2" s="211"/>
      <c r="R2" s="211"/>
      <c r="S2" s="211"/>
      <c r="T2" s="211"/>
      <c r="U2" s="211"/>
      <c r="V2" s="211"/>
      <c r="AT2" s="13" t="s">
        <v>4</v>
      </c>
    </row>
    <row r="3" spans="1:46" ht="6.95" customHeight="1" x14ac:dyDescent="0.2">
      <c r="B3" s="14"/>
      <c r="C3" s="15"/>
      <c r="D3" s="15"/>
      <c r="E3" s="15"/>
      <c r="F3" s="15"/>
      <c r="G3" s="15"/>
      <c r="H3" s="15"/>
      <c r="I3" s="85"/>
      <c r="J3" s="15"/>
      <c r="K3" s="15"/>
      <c r="L3" s="16"/>
      <c r="AT3" s="13" t="s">
        <v>76</v>
      </c>
    </row>
    <row r="4" spans="1:46" ht="24.95" customHeight="1" x14ac:dyDescent="0.2">
      <c r="B4" s="16"/>
      <c r="D4" s="17" t="s">
        <v>78</v>
      </c>
      <c r="L4" s="16"/>
      <c r="M4" s="86" t="s">
        <v>10</v>
      </c>
      <c r="AT4" s="13" t="s">
        <v>3</v>
      </c>
    </row>
    <row r="5" spans="1:46" ht="6.95" customHeight="1" x14ac:dyDescent="0.2">
      <c r="B5" s="16"/>
      <c r="L5" s="16"/>
    </row>
    <row r="6" spans="1:46" s="1" customFormat="1" ht="12" customHeight="1" x14ac:dyDescent="0.2">
      <c r="A6" s="28"/>
      <c r="B6" s="29"/>
      <c r="C6" s="28"/>
      <c r="D6" s="23" t="s">
        <v>14</v>
      </c>
      <c r="E6" s="28"/>
      <c r="F6" s="28"/>
      <c r="G6" s="28"/>
      <c r="H6" s="28"/>
      <c r="I6" s="87"/>
      <c r="J6" s="28"/>
      <c r="K6" s="28"/>
      <c r="L6" s="3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</row>
    <row r="7" spans="1:46" s="1" customFormat="1" ht="30" customHeight="1" x14ac:dyDescent="0.2">
      <c r="A7" s="28"/>
      <c r="B7" s="29"/>
      <c r="C7" s="28"/>
      <c r="D7" s="28"/>
      <c r="E7" s="214" t="s">
        <v>15</v>
      </c>
      <c r="F7" s="233"/>
      <c r="G7" s="233"/>
      <c r="H7" s="233"/>
      <c r="I7" s="87"/>
      <c r="J7" s="28"/>
      <c r="K7" s="28"/>
      <c r="L7" s="3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</row>
    <row r="8" spans="1:46" s="1" customFormat="1" x14ac:dyDescent="0.2">
      <c r="A8" s="28"/>
      <c r="B8" s="29"/>
      <c r="C8" s="28"/>
      <c r="D8" s="28"/>
      <c r="E8" s="28"/>
      <c r="F8" s="28"/>
      <c r="G8" s="28"/>
      <c r="H8" s="28"/>
      <c r="I8" s="87"/>
      <c r="J8" s="28"/>
      <c r="K8" s="28"/>
      <c r="L8" s="3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</row>
    <row r="9" spans="1:46" s="1" customFormat="1" ht="12" customHeight="1" x14ac:dyDescent="0.2">
      <c r="A9" s="28"/>
      <c r="B9" s="29"/>
      <c r="C9" s="28"/>
      <c r="D9" s="23" t="s">
        <v>16</v>
      </c>
      <c r="E9" s="28"/>
      <c r="F9" s="21" t="s">
        <v>1</v>
      </c>
      <c r="G9" s="28"/>
      <c r="H9" s="28"/>
      <c r="I9" s="88" t="s">
        <v>17</v>
      </c>
      <c r="J9" s="21" t="s">
        <v>1</v>
      </c>
      <c r="K9" s="28"/>
      <c r="L9" s="3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</row>
    <row r="10" spans="1:46" s="1" customFormat="1" ht="12" customHeight="1" x14ac:dyDescent="0.2">
      <c r="A10" s="28"/>
      <c r="B10" s="29"/>
      <c r="C10" s="28"/>
      <c r="D10" s="23" t="s">
        <v>18</v>
      </c>
      <c r="E10" s="28"/>
      <c r="F10" s="21" t="s">
        <v>19</v>
      </c>
      <c r="G10" s="28"/>
      <c r="H10" s="28"/>
      <c r="I10" s="88" t="s">
        <v>20</v>
      </c>
      <c r="J10" s="51">
        <f>'Rekapitulace stavby'!AN8</f>
        <v>44110</v>
      </c>
      <c r="K10" s="28"/>
      <c r="L10" s="3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</row>
    <row r="11" spans="1:46" s="1" customFormat="1" ht="10.9" customHeight="1" x14ac:dyDescent="0.2">
      <c r="A11" s="28"/>
      <c r="B11" s="29"/>
      <c r="C11" s="28"/>
      <c r="D11" s="28"/>
      <c r="E11" s="28"/>
      <c r="F11" s="28"/>
      <c r="G11" s="28"/>
      <c r="H11" s="28"/>
      <c r="I11" s="87"/>
      <c r="J11" s="28"/>
      <c r="K11" s="28"/>
      <c r="L11" s="3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</row>
    <row r="12" spans="1:46" s="1" customFormat="1" ht="12" customHeight="1" x14ac:dyDescent="0.2">
      <c r="A12" s="28"/>
      <c r="B12" s="29"/>
      <c r="C12" s="28"/>
      <c r="D12" s="23" t="s">
        <v>21</v>
      </c>
      <c r="E12" s="28"/>
      <c r="F12" s="28"/>
      <c r="G12" s="28"/>
      <c r="H12" s="28"/>
      <c r="I12" s="88" t="s">
        <v>22</v>
      </c>
      <c r="J12" s="21" t="s">
        <v>1</v>
      </c>
      <c r="K12" s="28"/>
      <c r="L12" s="3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</row>
    <row r="13" spans="1:46" s="1" customFormat="1" ht="18" customHeight="1" x14ac:dyDescent="0.2">
      <c r="A13" s="28"/>
      <c r="B13" s="29"/>
      <c r="C13" s="28"/>
      <c r="D13" s="28"/>
      <c r="E13" s="21" t="s">
        <v>23</v>
      </c>
      <c r="F13" s="28"/>
      <c r="G13" s="28"/>
      <c r="H13" s="28"/>
      <c r="I13" s="88" t="s">
        <v>24</v>
      </c>
      <c r="J13" s="21" t="s">
        <v>1</v>
      </c>
      <c r="K13" s="28"/>
      <c r="L13" s="3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</row>
    <row r="14" spans="1:46" s="1" customFormat="1" ht="6.95" customHeight="1" x14ac:dyDescent="0.2">
      <c r="A14" s="28"/>
      <c r="B14" s="29"/>
      <c r="C14" s="28"/>
      <c r="D14" s="28"/>
      <c r="E14" s="28"/>
      <c r="F14" s="28"/>
      <c r="G14" s="28"/>
      <c r="H14" s="28"/>
      <c r="I14" s="87"/>
      <c r="J14" s="28"/>
      <c r="K14" s="28"/>
      <c r="L14" s="3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</row>
    <row r="15" spans="1:46" s="1" customFormat="1" ht="12" customHeight="1" x14ac:dyDescent="0.2">
      <c r="A15" s="28"/>
      <c r="B15" s="29"/>
      <c r="C15" s="28"/>
      <c r="D15" s="23" t="s">
        <v>25</v>
      </c>
      <c r="E15" s="28"/>
      <c r="F15" s="28"/>
      <c r="G15" s="28"/>
      <c r="H15" s="28"/>
      <c r="I15" s="88" t="s">
        <v>22</v>
      </c>
      <c r="J15" s="89" t="str">
        <f>'Rekapitulace stavby'!AN13</f>
        <v>07395680</v>
      </c>
      <c r="K15" s="28"/>
      <c r="L15" s="3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</row>
    <row r="16" spans="1:46" s="1" customFormat="1" ht="18" customHeight="1" x14ac:dyDescent="0.2">
      <c r="A16" s="28"/>
      <c r="B16" s="29"/>
      <c r="C16" s="28"/>
      <c r="D16" s="28"/>
      <c r="E16" s="234" t="str">
        <f>'Rekapitulace stavby'!E14</f>
        <v>IWU s. r. o., Jana Zajíce 162/21, Praha 7</v>
      </c>
      <c r="F16" s="221"/>
      <c r="G16" s="221"/>
      <c r="H16" s="221"/>
      <c r="I16" s="88" t="s">
        <v>24</v>
      </c>
      <c r="J16" s="89" t="str">
        <f>'Rekapitulace stavby'!AN14</f>
        <v>CZ07395680</v>
      </c>
      <c r="K16" s="28"/>
      <c r="L16" s="3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</row>
    <row r="17" spans="1:31" s="1" customFormat="1" ht="6.95" customHeight="1" x14ac:dyDescent="0.2">
      <c r="A17" s="28"/>
      <c r="B17" s="29"/>
      <c r="C17" s="28"/>
      <c r="D17" s="28"/>
      <c r="E17" s="28"/>
      <c r="F17" s="28"/>
      <c r="G17" s="28"/>
      <c r="H17" s="28"/>
      <c r="I17" s="87"/>
      <c r="J17" s="28"/>
      <c r="K17" s="28"/>
      <c r="L17" s="3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</row>
    <row r="18" spans="1:31" s="1" customFormat="1" ht="12" customHeight="1" x14ac:dyDescent="0.2">
      <c r="A18" s="28"/>
      <c r="B18" s="29"/>
      <c r="C18" s="28"/>
      <c r="D18" s="23" t="s">
        <v>26</v>
      </c>
      <c r="E18" s="28"/>
      <c r="F18" s="28"/>
      <c r="G18" s="28"/>
      <c r="H18" s="28"/>
      <c r="I18" s="88" t="s">
        <v>22</v>
      </c>
      <c r="J18" s="21" t="str">
        <f>IF('Rekapitulace stavby'!AN16="","",'Rekapitulace stavby'!AN16)</f>
        <v/>
      </c>
      <c r="K18" s="28"/>
      <c r="L18" s="3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</row>
    <row r="19" spans="1:31" s="1" customFormat="1" ht="18" customHeight="1" x14ac:dyDescent="0.2">
      <c r="A19" s="28"/>
      <c r="B19" s="29"/>
      <c r="C19" s="28"/>
      <c r="D19" s="28"/>
      <c r="E19" s="21" t="str">
        <f>IF('Rekapitulace stavby'!E17="","",'Rekapitulace stavby'!E17)</f>
        <v xml:space="preserve"> </v>
      </c>
      <c r="F19" s="28"/>
      <c r="G19" s="28"/>
      <c r="H19" s="28"/>
      <c r="I19" s="88" t="s">
        <v>24</v>
      </c>
      <c r="J19" s="21" t="str">
        <f>IF('Rekapitulace stavby'!AN17="","",'Rekapitulace stavby'!AN17)</f>
        <v/>
      </c>
      <c r="K19" s="28"/>
      <c r="L19" s="3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</row>
    <row r="20" spans="1:31" s="1" customFormat="1" ht="6.95" customHeight="1" x14ac:dyDescent="0.2">
      <c r="A20" s="28"/>
      <c r="B20" s="29"/>
      <c r="C20" s="28"/>
      <c r="D20" s="28"/>
      <c r="E20" s="28"/>
      <c r="F20" s="28"/>
      <c r="G20" s="28"/>
      <c r="H20" s="28"/>
      <c r="I20" s="87"/>
      <c r="J20" s="28"/>
      <c r="K20" s="28"/>
      <c r="L20" s="3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</row>
    <row r="21" spans="1:31" s="1" customFormat="1" ht="12" customHeight="1" x14ac:dyDescent="0.2">
      <c r="A21" s="28"/>
      <c r="B21" s="29"/>
      <c r="C21" s="28"/>
      <c r="D21" s="23" t="s">
        <v>29</v>
      </c>
      <c r="E21" s="28"/>
      <c r="F21" s="28"/>
      <c r="G21" s="28"/>
      <c r="H21" s="28"/>
      <c r="I21" s="88" t="s">
        <v>22</v>
      </c>
      <c r="J21" s="21" t="str">
        <f>IF('Rekapitulace stavby'!AN19="","",'Rekapitulace stavby'!AN19)</f>
        <v/>
      </c>
      <c r="K21" s="28"/>
      <c r="L21" s="3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</row>
    <row r="22" spans="1:31" s="1" customFormat="1" ht="18" customHeight="1" x14ac:dyDescent="0.2">
      <c r="A22" s="28"/>
      <c r="B22" s="29"/>
      <c r="C22" s="28"/>
      <c r="D22" s="28"/>
      <c r="E22" s="21" t="str">
        <f>IF('Rekapitulace stavby'!E20="","",'Rekapitulace stavby'!E20)</f>
        <v xml:space="preserve"> </v>
      </c>
      <c r="F22" s="28"/>
      <c r="G22" s="28"/>
      <c r="H22" s="28"/>
      <c r="I22" s="88" t="s">
        <v>24</v>
      </c>
      <c r="J22" s="21" t="str">
        <f>IF('Rekapitulace stavby'!AN20="","",'Rekapitulace stavby'!AN20)</f>
        <v/>
      </c>
      <c r="K22" s="28"/>
      <c r="L22" s="3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</row>
    <row r="23" spans="1:31" s="1" customFormat="1" ht="6.95" customHeight="1" x14ac:dyDescent="0.2">
      <c r="A23" s="28"/>
      <c r="B23" s="29"/>
      <c r="C23" s="28"/>
      <c r="D23" s="28"/>
      <c r="E23" s="28"/>
      <c r="F23" s="28"/>
      <c r="G23" s="28"/>
      <c r="H23" s="28"/>
      <c r="I23" s="87"/>
      <c r="J23" s="28"/>
      <c r="K23" s="28"/>
      <c r="L23" s="3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</row>
    <row r="24" spans="1:31" s="1" customFormat="1" ht="12" customHeight="1" x14ac:dyDescent="0.2">
      <c r="A24" s="28"/>
      <c r="B24" s="29"/>
      <c r="C24" s="28"/>
      <c r="D24" s="23" t="s">
        <v>30</v>
      </c>
      <c r="E24" s="28"/>
      <c r="F24" s="28"/>
      <c r="G24" s="28"/>
      <c r="H24" s="28"/>
      <c r="I24" s="87"/>
      <c r="J24" s="28"/>
      <c r="K24" s="28"/>
      <c r="L24" s="3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</row>
    <row r="25" spans="1:31" s="7" customFormat="1" ht="16.5" customHeight="1" x14ac:dyDescent="0.2">
      <c r="A25" s="90"/>
      <c r="B25" s="91"/>
      <c r="C25" s="90"/>
      <c r="D25" s="90"/>
      <c r="E25" s="225" t="s">
        <v>1</v>
      </c>
      <c r="F25" s="225"/>
      <c r="G25" s="225"/>
      <c r="H25" s="225"/>
      <c r="I25" s="92"/>
      <c r="J25" s="90"/>
      <c r="K25" s="90"/>
      <c r="L25" s="93"/>
      <c r="S25" s="90"/>
      <c r="T25" s="90"/>
      <c r="U25" s="90"/>
      <c r="V25" s="90"/>
      <c r="W25" s="90"/>
      <c r="X25" s="90"/>
      <c r="Y25" s="90"/>
      <c r="Z25" s="90"/>
      <c r="AA25" s="90"/>
      <c r="AB25" s="90"/>
      <c r="AC25" s="90"/>
      <c r="AD25" s="90"/>
      <c r="AE25" s="90"/>
    </row>
    <row r="26" spans="1:31" s="1" customFormat="1" ht="6.95" customHeight="1" x14ac:dyDescent="0.2">
      <c r="A26" s="28"/>
      <c r="B26" s="29"/>
      <c r="C26" s="28"/>
      <c r="D26" s="28"/>
      <c r="E26" s="28"/>
      <c r="F26" s="28"/>
      <c r="G26" s="28"/>
      <c r="H26" s="28"/>
      <c r="I26" s="87"/>
      <c r="J26" s="28"/>
      <c r="K26" s="28"/>
      <c r="L26" s="3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</row>
    <row r="27" spans="1:31" s="1" customFormat="1" ht="6.95" customHeight="1" x14ac:dyDescent="0.2">
      <c r="A27" s="28"/>
      <c r="B27" s="29"/>
      <c r="C27" s="28"/>
      <c r="D27" s="62"/>
      <c r="E27" s="62"/>
      <c r="F27" s="62"/>
      <c r="G27" s="62"/>
      <c r="H27" s="62"/>
      <c r="I27" s="94"/>
      <c r="J27" s="62"/>
      <c r="K27" s="62"/>
      <c r="L27" s="3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</row>
    <row r="28" spans="1:31" s="1" customFormat="1" ht="25.35" customHeight="1" x14ac:dyDescent="0.2">
      <c r="A28" s="28"/>
      <c r="B28" s="29"/>
      <c r="C28" s="28"/>
      <c r="D28" s="95" t="s">
        <v>31</v>
      </c>
      <c r="E28" s="28"/>
      <c r="F28" s="28"/>
      <c r="G28" s="28"/>
      <c r="H28" s="28"/>
      <c r="I28" s="87"/>
      <c r="J28" s="67">
        <f>ROUND(J134, 2)</f>
        <v>611040.64</v>
      </c>
      <c r="K28" s="28"/>
      <c r="L28" s="3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</row>
    <row r="29" spans="1:31" s="1" customFormat="1" ht="6.95" customHeight="1" x14ac:dyDescent="0.2">
      <c r="A29" s="28"/>
      <c r="B29" s="29"/>
      <c r="C29" s="28"/>
      <c r="D29" s="62"/>
      <c r="E29" s="62"/>
      <c r="F29" s="62"/>
      <c r="G29" s="62"/>
      <c r="H29" s="62"/>
      <c r="I29" s="94"/>
      <c r="J29" s="62"/>
      <c r="K29" s="62"/>
      <c r="L29" s="3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</row>
    <row r="30" spans="1:31" s="1" customFormat="1" ht="14.45" customHeight="1" x14ac:dyDescent="0.2">
      <c r="A30" s="28"/>
      <c r="B30" s="29"/>
      <c r="C30" s="28"/>
      <c r="D30" s="28"/>
      <c r="E30" s="28"/>
      <c r="F30" s="32" t="s">
        <v>33</v>
      </c>
      <c r="G30" s="28"/>
      <c r="H30" s="28"/>
      <c r="I30" s="96" t="s">
        <v>32</v>
      </c>
      <c r="J30" s="32" t="s">
        <v>34</v>
      </c>
      <c r="K30" s="28"/>
      <c r="L30" s="3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</row>
    <row r="31" spans="1:31" s="1" customFormat="1" ht="14.45" customHeight="1" x14ac:dyDescent="0.2">
      <c r="A31" s="28"/>
      <c r="B31" s="29"/>
      <c r="C31" s="28"/>
      <c r="D31" s="97" t="s">
        <v>35</v>
      </c>
      <c r="E31" s="23" t="s">
        <v>36</v>
      </c>
      <c r="F31" s="98">
        <f>ROUND((SUM(BE134:BE289)),  2)</f>
        <v>0</v>
      </c>
      <c r="G31" s="28"/>
      <c r="H31" s="28"/>
      <c r="I31" s="99">
        <v>0.21</v>
      </c>
      <c r="J31" s="98">
        <f>ROUND(((SUM(BE134:BE289))*I31),  2)</f>
        <v>0</v>
      </c>
      <c r="K31" s="28"/>
      <c r="L31" s="3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</row>
    <row r="32" spans="1:31" s="1" customFormat="1" ht="14.45" customHeight="1" x14ac:dyDescent="0.2">
      <c r="A32" s="28"/>
      <c r="B32" s="29"/>
      <c r="C32" s="28"/>
      <c r="D32" s="28"/>
      <c r="E32" s="23" t="s">
        <v>37</v>
      </c>
      <c r="F32" s="98">
        <f>ROUND((SUM(BF134:BF289)),  2)</f>
        <v>611040.64</v>
      </c>
      <c r="G32" s="28"/>
      <c r="H32" s="28"/>
      <c r="I32" s="99">
        <v>0.15</v>
      </c>
      <c r="J32" s="98">
        <f>ROUND(((SUM(BF134:BF289))*I32),  2)</f>
        <v>91656.1</v>
      </c>
      <c r="K32" s="28"/>
      <c r="L32" s="3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</row>
    <row r="33" spans="1:31" s="1" customFormat="1" ht="14.45" hidden="1" customHeight="1" x14ac:dyDescent="0.2">
      <c r="A33" s="28"/>
      <c r="B33" s="29"/>
      <c r="C33" s="28"/>
      <c r="D33" s="28"/>
      <c r="E33" s="23" t="s">
        <v>38</v>
      </c>
      <c r="F33" s="98">
        <f>ROUND((SUM(BG134:BG289)),  2)</f>
        <v>0</v>
      </c>
      <c r="G33" s="28"/>
      <c r="H33" s="28"/>
      <c r="I33" s="99">
        <v>0.21</v>
      </c>
      <c r="J33" s="98">
        <f>0</f>
        <v>0</v>
      </c>
      <c r="K33" s="28"/>
      <c r="L33" s="3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</row>
    <row r="34" spans="1:31" s="1" customFormat="1" ht="14.45" hidden="1" customHeight="1" x14ac:dyDescent="0.2">
      <c r="A34" s="28"/>
      <c r="B34" s="29"/>
      <c r="C34" s="28"/>
      <c r="D34" s="28"/>
      <c r="E34" s="23" t="s">
        <v>39</v>
      </c>
      <c r="F34" s="98">
        <f>ROUND((SUM(BH134:BH289)),  2)</f>
        <v>0</v>
      </c>
      <c r="G34" s="28"/>
      <c r="H34" s="28"/>
      <c r="I34" s="99">
        <v>0.15</v>
      </c>
      <c r="J34" s="98">
        <f>0</f>
        <v>0</v>
      </c>
      <c r="K34" s="28"/>
      <c r="L34" s="3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</row>
    <row r="35" spans="1:31" s="1" customFormat="1" ht="14.45" hidden="1" customHeight="1" x14ac:dyDescent="0.2">
      <c r="A35" s="28"/>
      <c r="B35" s="29"/>
      <c r="C35" s="28"/>
      <c r="D35" s="28"/>
      <c r="E35" s="23" t="s">
        <v>40</v>
      </c>
      <c r="F35" s="98">
        <f>ROUND((SUM(BI134:BI289)),  2)</f>
        <v>0</v>
      </c>
      <c r="G35" s="28"/>
      <c r="H35" s="28"/>
      <c r="I35" s="99">
        <v>0</v>
      </c>
      <c r="J35" s="98">
        <f>0</f>
        <v>0</v>
      </c>
      <c r="K35" s="28"/>
      <c r="L35" s="3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</row>
    <row r="36" spans="1:31" s="1" customFormat="1" ht="6.95" customHeight="1" x14ac:dyDescent="0.2">
      <c r="A36" s="28"/>
      <c r="B36" s="29"/>
      <c r="C36" s="28"/>
      <c r="D36" s="28"/>
      <c r="E36" s="28"/>
      <c r="F36" s="28"/>
      <c r="G36" s="28"/>
      <c r="H36" s="28"/>
      <c r="I36" s="87"/>
      <c r="J36" s="28"/>
      <c r="K36" s="28"/>
      <c r="L36" s="3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</row>
    <row r="37" spans="1:31" s="1" customFormat="1" ht="25.35" customHeight="1" x14ac:dyDescent="0.2">
      <c r="A37" s="28"/>
      <c r="B37" s="29"/>
      <c r="C37" s="100"/>
      <c r="D37" s="101" t="s">
        <v>41</v>
      </c>
      <c r="E37" s="56"/>
      <c r="F37" s="56"/>
      <c r="G37" s="102" t="s">
        <v>42</v>
      </c>
      <c r="H37" s="103" t="s">
        <v>43</v>
      </c>
      <c r="I37" s="104"/>
      <c r="J37" s="105">
        <f>SUM(J28:J35)</f>
        <v>702696.74</v>
      </c>
      <c r="K37" s="106"/>
      <c r="L37" s="3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</row>
    <row r="38" spans="1:31" s="1" customFormat="1" ht="14.45" customHeight="1" x14ac:dyDescent="0.2">
      <c r="A38" s="28"/>
      <c r="B38" s="29"/>
      <c r="C38" s="28"/>
      <c r="D38" s="28"/>
      <c r="E38" s="28"/>
      <c r="F38" s="28"/>
      <c r="G38" s="28"/>
      <c r="H38" s="28"/>
      <c r="I38" s="87"/>
      <c r="J38" s="28"/>
      <c r="K38" s="28"/>
      <c r="L38" s="3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</row>
    <row r="39" spans="1:31" ht="14.45" customHeight="1" x14ac:dyDescent="0.2">
      <c r="B39" s="16"/>
      <c r="L39" s="16"/>
    </row>
    <row r="40" spans="1:31" ht="14.45" customHeight="1" x14ac:dyDescent="0.2">
      <c r="B40" s="16"/>
      <c r="L40" s="16"/>
    </row>
    <row r="41" spans="1:31" ht="14.45" customHeight="1" x14ac:dyDescent="0.2">
      <c r="B41" s="16"/>
      <c r="L41" s="16"/>
    </row>
    <row r="42" spans="1:31" ht="14.45" customHeight="1" x14ac:dyDescent="0.2">
      <c r="B42" s="16"/>
      <c r="L42" s="16"/>
    </row>
    <row r="43" spans="1:31" ht="14.45" customHeight="1" x14ac:dyDescent="0.2">
      <c r="B43" s="16"/>
      <c r="L43" s="16"/>
    </row>
    <row r="44" spans="1:31" ht="14.45" customHeight="1" x14ac:dyDescent="0.2">
      <c r="B44" s="16"/>
      <c r="L44" s="16"/>
    </row>
    <row r="45" spans="1:31" ht="14.45" customHeight="1" x14ac:dyDescent="0.2">
      <c r="B45" s="16"/>
      <c r="L45" s="16"/>
    </row>
    <row r="46" spans="1:31" ht="14.45" customHeight="1" x14ac:dyDescent="0.2">
      <c r="B46" s="16"/>
      <c r="L46" s="16"/>
    </row>
    <row r="47" spans="1:31" ht="14.45" customHeight="1" x14ac:dyDescent="0.2">
      <c r="B47" s="16"/>
      <c r="L47" s="16"/>
    </row>
    <row r="48" spans="1:31" ht="14.45" customHeight="1" x14ac:dyDescent="0.2">
      <c r="B48" s="16"/>
      <c r="L48" s="16"/>
    </row>
    <row r="49" spans="1:31" ht="14.45" customHeight="1" x14ac:dyDescent="0.2">
      <c r="B49" s="16"/>
      <c r="L49" s="16"/>
    </row>
    <row r="50" spans="1:31" s="1" customFormat="1" ht="14.45" customHeight="1" x14ac:dyDescent="0.2">
      <c r="B50" s="38"/>
      <c r="D50" s="39" t="s">
        <v>44</v>
      </c>
      <c r="E50" s="40"/>
      <c r="F50" s="40"/>
      <c r="G50" s="39" t="s">
        <v>45</v>
      </c>
      <c r="H50" s="40"/>
      <c r="I50" s="107"/>
      <c r="J50" s="40"/>
      <c r="K50" s="40"/>
      <c r="L50" s="38"/>
    </row>
    <row r="51" spans="1:31" x14ac:dyDescent="0.2">
      <c r="B51" s="16"/>
      <c r="L51" s="16"/>
    </row>
    <row r="52" spans="1:31" x14ac:dyDescent="0.2">
      <c r="B52" s="16"/>
      <c r="L52" s="16"/>
    </row>
    <row r="53" spans="1:31" x14ac:dyDescent="0.2">
      <c r="B53" s="16"/>
      <c r="L53" s="16"/>
    </row>
    <row r="54" spans="1:31" x14ac:dyDescent="0.2">
      <c r="B54" s="16"/>
      <c r="L54" s="16"/>
    </row>
    <row r="55" spans="1:31" x14ac:dyDescent="0.2">
      <c r="B55" s="16"/>
      <c r="L55" s="16"/>
    </row>
    <row r="56" spans="1:31" x14ac:dyDescent="0.2">
      <c r="B56" s="16"/>
      <c r="L56" s="16"/>
    </row>
    <row r="57" spans="1:31" x14ac:dyDescent="0.2">
      <c r="B57" s="16"/>
      <c r="L57" s="16"/>
    </row>
    <row r="58" spans="1:31" x14ac:dyDescent="0.2">
      <c r="B58" s="16"/>
      <c r="L58" s="16"/>
    </row>
    <row r="59" spans="1:31" x14ac:dyDescent="0.2">
      <c r="B59" s="16"/>
      <c r="L59" s="16"/>
    </row>
    <row r="60" spans="1:31" x14ac:dyDescent="0.2">
      <c r="B60" s="16"/>
      <c r="L60" s="16"/>
    </row>
    <row r="61" spans="1:31" s="1" customFormat="1" ht="12.75" x14ac:dyDescent="0.2">
      <c r="A61" s="28"/>
      <c r="B61" s="29"/>
      <c r="C61" s="28"/>
      <c r="D61" s="41" t="s">
        <v>46</v>
      </c>
      <c r="E61" s="31"/>
      <c r="F61" s="108" t="s">
        <v>47</v>
      </c>
      <c r="G61" s="41" t="s">
        <v>46</v>
      </c>
      <c r="H61" s="31"/>
      <c r="I61" s="109"/>
      <c r="J61" s="110" t="s">
        <v>47</v>
      </c>
      <c r="K61" s="31"/>
      <c r="L61" s="3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</row>
    <row r="62" spans="1:31" x14ac:dyDescent="0.2">
      <c r="B62" s="16"/>
      <c r="L62" s="16"/>
    </row>
    <row r="63" spans="1:31" x14ac:dyDescent="0.2">
      <c r="B63" s="16"/>
      <c r="L63" s="16"/>
    </row>
    <row r="64" spans="1:31" x14ac:dyDescent="0.2">
      <c r="B64" s="16"/>
      <c r="L64" s="16"/>
    </row>
    <row r="65" spans="1:31" s="1" customFormat="1" ht="12.75" x14ac:dyDescent="0.2">
      <c r="A65" s="28"/>
      <c r="B65" s="29"/>
      <c r="C65" s="28"/>
      <c r="D65" s="39" t="s">
        <v>48</v>
      </c>
      <c r="E65" s="42"/>
      <c r="F65" s="42"/>
      <c r="G65" s="39" t="s">
        <v>49</v>
      </c>
      <c r="H65" s="42"/>
      <c r="I65" s="111"/>
      <c r="J65" s="42"/>
      <c r="K65" s="42"/>
      <c r="L65" s="38"/>
      <c r="S65" s="28"/>
      <c r="T65" s="28"/>
      <c r="U65" s="28"/>
      <c r="V65" s="28"/>
      <c r="W65" s="28"/>
      <c r="X65" s="28"/>
      <c r="Y65" s="28"/>
      <c r="Z65" s="28"/>
      <c r="AA65" s="28"/>
      <c r="AB65" s="28"/>
      <c r="AC65" s="28"/>
      <c r="AD65" s="28"/>
      <c r="AE65" s="28"/>
    </row>
    <row r="66" spans="1:31" x14ac:dyDescent="0.2">
      <c r="B66" s="16"/>
      <c r="L66" s="16"/>
    </row>
    <row r="67" spans="1:31" x14ac:dyDescent="0.2">
      <c r="B67" s="16"/>
      <c r="L67" s="16"/>
    </row>
    <row r="68" spans="1:31" x14ac:dyDescent="0.2">
      <c r="B68" s="16"/>
      <c r="L68" s="16"/>
    </row>
    <row r="69" spans="1:31" x14ac:dyDescent="0.2">
      <c r="B69" s="16"/>
      <c r="L69" s="16"/>
    </row>
    <row r="70" spans="1:31" x14ac:dyDescent="0.2">
      <c r="B70" s="16"/>
      <c r="L70" s="16"/>
    </row>
    <row r="71" spans="1:31" x14ac:dyDescent="0.2">
      <c r="B71" s="16"/>
      <c r="L71" s="16"/>
    </row>
    <row r="72" spans="1:31" x14ac:dyDescent="0.2">
      <c r="B72" s="16"/>
      <c r="L72" s="16"/>
    </row>
    <row r="73" spans="1:31" x14ac:dyDescent="0.2">
      <c r="B73" s="16"/>
      <c r="L73" s="16"/>
    </row>
    <row r="74" spans="1:31" x14ac:dyDescent="0.2">
      <c r="B74" s="16"/>
      <c r="L74" s="16"/>
    </row>
    <row r="75" spans="1:31" x14ac:dyDescent="0.2">
      <c r="B75" s="16"/>
      <c r="L75" s="16"/>
    </row>
    <row r="76" spans="1:31" s="1" customFormat="1" ht="12.75" x14ac:dyDescent="0.2">
      <c r="A76" s="28"/>
      <c r="B76" s="29"/>
      <c r="C76" s="28"/>
      <c r="D76" s="41" t="s">
        <v>46</v>
      </c>
      <c r="E76" s="31"/>
      <c r="F76" s="108" t="s">
        <v>47</v>
      </c>
      <c r="G76" s="41" t="s">
        <v>46</v>
      </c>
      <c r="H76" s="31"/>
      <c r="I76" s="109"/>
      <c r="J76" s="110" t="s">
        <v>47</v>
      </c>
      <c r="K76" s="31"/>
      <c r="L76" s="38"/>
      <c r="S76" s="28"/>
      <c r="T76" s="28"/>
      <c r="U76" s="28"/>
      <c r="V76" s="28"/>
      <c r="W76" s="28"/>
      <c r="X76" s="28"/>
      <c r="Y76" s="28"/>
      <c r="Z76" s="28"/>
      <c r="AA76" s="28"/>
      <c r="AB76" s="28"/>
      <c r="AC76" s="28"/>
      <c r="AD76" s="28"/>
      <c r="AE76" s="28"/>
    </row>
    <row r="77" spans="1:31" s="1" customFormat="1" ht="14.45" customHeight="1" x14ac:dyDescent="0.2">
      <c r="A77" s="28"/>
      <c r="B77" s="43"/>
      <c r="C77" s="44"/>
      <c r="D77" s="44"/>
      <c r="E77" s="44"/>
      <c r="F77" s="44"/>
      <c r="G77" s="44"/>
      <c r="H77" s="44"/>
      <c r="I77" s="112"/>
      <c r="J77" s="44"/>
      <c r="K77" s="44"/>
      <c r="L77" s="38"/>
      <c r="S77" s="28"/>
      <c r="T77" s="28"/>
      <c r="U77" s="28"/>
      <c r="V77" s="28"/>
      <c r="W77" s="28"/>
      <c r="X77" s="28"/>
      <c r="Y77" s="28"/>
      <c r="Z77" s="28"/>
      <c r="AA77" s="28"/>
      <c r="AB77" s="28"/>
      <c r="AC77" s="28"/>
      <c r="AD77" s="28"/>
      <c r="AE77" s="28"/>
    </row>
    <row r="81" spans="1:47" s="1" customFormat="1" ht="6.95" customHeight="1" x14ac:dyDescent="0.2">
      <c r="A81" s="28"/>
      <c r="B81" s="45"/>
      <c r="C81" s="46"/>
      <c r="D81" s="46"/>
      <c r="E81" s="46"/>
      <c r="F81" s="46"/>
      <c r="G81" s="46"/>
      <c r="H81" s="46"/>
      <c r="I81" s="113"/>
      <c r="J81" s="46"/>
      <c r="K81" s="46"/>
      <c r="L81" s="38"/>
      <c r="S81" s="28"/>
      <c r="T81" s="28"/>
      <c r="U81" s="28"/>
      <c r="V81" s="28"/>
      <c r="W81" s="28"/>
      <c r="X81" s="28"/>
      <c r="Y81" s="28"/>
      <c r="Z81" s="28"/>
      <c r="AA81" s="28"/>
      <c r="AB81" s="28"/>
      <c r="AC81" s="28"/>
      <c r="AD81" s="28"/>
      <c r="AE81" s="28"/>
    </row>
    <row r="82" spans="1:47" s="1" customFormat="1" ht="24.95" customHeight="1" x14ac:dyDescent="0.2">
      <c r="A82" s="28"/>
      <c r="B82" s="29"/>
      <c r="C82" s="17" t="s">
        <v>79</v>
      </c>
      <c r="D82" s="28"/>
      <c r="E82" s="28"/>
      <c r="F82" s="28"/>
      <c r="G82" s="28"/>
      <c r="H82" s="28"/>
      <c r="I82" s="87"/>
      <c r="J82" s="28"/>
      <c r="K82" s="28"/>
      <c r="L82" s="38"/>
      <c r="S82" s="28"/>
      <c r="T82" s="28"/>
      <c r="U82" s="28"/>
      <c r="V82" s="28"/>
      <c r="W82" s="28"/>
      <c r="X82" s="28"/>
      <c r="Y82" s="28"/>
      <c r="Z82" s="28"/>
      <c r="AA82" s="28"/>
      <c r="AB82" s="28"/>
      <c r="AC82" s="28"/>
      <c r="AD82" s="28"/>
      <c r="AE82" s="28"/>
    </row>
    <row r="83" spans="1:47" s="1" customFormat="1" ht="6.95" customHeight="1" x14ac:dyDescent="0.2">
      <c r="A83" s="28"/>
      <c r="B83" s="29"/>
      <c r="C83" s="28"/>
      <c r="D83" s="28"/>
      <c r="E83" s="28"/>
      <c r="F83" s="28"/>
      <c r="G83" s="28"/>
      <c r="H83" s="28"/>
      <c r="I83" s="87"/>
      <c r="J83" s="28"/>
      <c r="K83" s="28"/>
      <c r="L83" s="38"/>
      <c r="S83" s="28"/>
      <c r="T83" s="28"/>
      <c r="U83" s="28"/>
      <c r="V83" s="28"/>
      <c r="W83" s="28"/>
      <c r="X83" s="28"/>
      <c r="Y83" s="28"/>
      <c r="Z83" s="28"/>
      <c r="AA83" s="28"/>
      <c r="AB83" s="28"/>
      <c r="AC83" s="28"/>
      <c r="AD83" s="28"/>
      <c r="AE83" s="28"/>
    </row>
    <row r="84" spans="1:47" s="1" customFormat="1" ht="12" customHeight="1" x14ac:dyDescent="0.2">
      <c r="A84" s="28"/>
      <c r="B84" s="29"/>
      <c r="C84" s="23" t="s">
        <v>14</v>
      </c>
      <c r="D84" s="28"/>
      <c r="E84" s="28"/>
      <c r="F84" s="28"/>
      <c r="G84" s="28"/>
      <c r="H84" s="28"/>
      <c r="I84" s="87"/>
      <c r="J84" s="28"/>
      <c r="K84" s="28"/>
      <c r="L84" s="38"/>
      <c r="S84" s="28"/>
      <c r="T84" s="28"/>
      <c r="U84" s="28"/>
      <c r="V84" s="28"/>
      <c r="W84" s="28"/>
      <c r="X84" s="28"/>
      <c r="Y84" s="28"/>
      <c r="Z84" s="28"/>
      <c r="AA84" s="28"/>
      <c r="AB84" s="28"/>
      <c r="AC84" s="28"/>
      <c r="AD84" s="28"/>
      <c r="AE84" s="28"/>
    </row>
    <row r="85" spans="1:47" s="1" customFormat="1" ht="29.25" customHeight="1" x14ac:dyDescent="0.2">
      <c r="A85" s="28"/>
      <c r="B85" s="29"/>
      <c r="C85" s="28"/>
      <c r="D85" s="28"/>
      <c r="E85" s="214" t="str">
        <f>E7</f>
        <v>Stavební úpravy a modernizace 80 bytů v objektech v Praze 3, ul. Jeseniova, č.p. 39, Praha 3, č.j. 8</v>
      </c>
      <c r="F85" s="233"/>
      <c r="G85" s="233"/>
      <c r="H85" s="233"/>
      <c r="I85" s="87"/>
      <c r="J85" s="28"/>
      <c r="K85" s="28"/>
      <c r="L85" s="38"/>
      <c r="S85" s="28"/>
      <c r="T85" s="28"/>
      <c r="U85" s="28"/>
      <c r="V85" s="28"/>
      <c r="W85" s="28"/>
      <c r="X85" s="28"/>
      <c r="Y85" s="28"/>
      <c r="Z85" s="28"/>
      <c r="AA85" s="28"/>
      <c r="AB85" s="28"/>
      <c r="AC85" s="28"/>
      <c r="AD85" s="28"/>
      <c r="AE85" s="28"/>
    </row>
    <row r="86" spans="1:47" s="1" customFormat="1" ht="15.75" customHeight="1" x14ac:dyDescent="0.2">
      <c r="A86" s="28"/>
      <c r="B86" s="29"/>
      <c r="C86" s="28"/>
      <c r="D86" s="28"/>
      <c r="E86" s="28"/>
      <c r="F86" s="28"/>
      <c r="G86" s="28"/>
      <c r="H86" s="28"/>
      <c r="I86" s="87"/>
      <c r="J86" s="28"/>
      <c r="K86" s="28"/>
      <c r="L86" s="38"/>
      <c r="S86" s="28"/>
      <c r="T86" s="28"/>
      <c r="U86" s="28"/>
      <c r="V86" s="28"/>
      <c r="W86" s="28"/>
      <c r="X86" s="28"/>
      <c r="Y86" s="28"/>
      <c r="Z86" s="28"/>
      <c r="AA86" s="28"/>
      <c r="AB86" s="28"/>
      <c r="AC86" s="28"/>
      <c r="AD86" s="28"/>
      <c r="AE86" s="28"/>
    </row>
    <row r="87" spans="1:47" s="1" customFormat="1" ht="12" customHeight="1" x14ac:dyDescent="0.2">
      <c r="A87" s="28"/>
      <c r="B87" s="29"/>
      <c r="C87" s="23" t="s">
        <v>18</v>
      </c>
      <c r="D87" s="28"/>
      <c r="E87" s="28"/>
      <c r="F87" s="21" t="str">
        <f>F10</f>
        <v xml:space="preserve"> ul. Jeseniova, č.p. 39</v>
      </c>
      <c r="G87" s="28"/>
      <c r="H87" s="28"/>
      <c r="I87" s="88" t="s">
        <v>20</v>
      </c>
      <c r="J87" s="51">
        <f>IF(J10="","",J10)</f>
        <v>44110</v>
      </c>
      <c r="K87" s="28"/>
      <c r="L87" s="38"/>
      <c r="S87" s="28"/>
      <c r="T87" s="28"/>
      <c r="U87" s="28"/>
      <c r="V87" s="28"/>
      <c r="W87" s="28"/>
      <c r="X87" s="28"/>
      <c r="Y87" s="28"/>
      <c r="Z87" s="28"/>
      <c r="AA87" s="28"/>
      <c r="AB87" s="28"/>
      <c r="AC87" s="28"/>
      <c r="AD87" s="28"/>
      <c r="AE87" s="28"/>
    </row>
    <row r="88" spans="1:47" s="1" customFormat="1" ht="6.95" customHeight="1" x14ac:dyDescent="0.2">
      <c r="A88" s="28"/>
      <c r="B88" s="29"/>
      <c r="C88" s="28"/>
      <c r="D88" s="28"/>
      <c r="E88" s="28"/>
      <c r="F88" s="28"/>
      <c r="G88" s="28"/>
      <c r="H88" s="28"/>
      <c r="I88" s="87"/>
      <c r="J88" s="28"/>
      <c r="K88" s="28"/>
      <c r="L88" s="38"/>
      <c r="S88" s="28"/>
      <c r="T88" s="28"/>
      <c r="U88" s="28"/>
      <c r="V88" s="28"/>
      <c r="W88" s="28"/>
      <c r="X88" s="28"/>
      <c r="Y88" s="28"/>
      <c r="Z88" s="28"/>
      <c r="AA88" s="28"/>
      <c r="AB88" s="28"/>
      <c r="AC88" s="28"/>
      <c r="AD88" s="28"/>
      <c r="AE88" s="28"/>
    </row>
    <row r="89" spans="1:47" s="1" customFormat="1" ht="15.2" customHeight="1" x14ac:dyDescent="0.2">
      <c r="A89" s="28"/>
      <c r="B89" s="29"/>
      <c r="C89" s="23" t="s">
        <v>21</v>
      </c>
      <c r="D89" s="28"/>
      <c r="E89" s="28"/>
      <c r="F89" s="21" t="str">
        <f>E13</f>
        <v>Městská část Praha 3</v>
      </c>
      <c r="G89" s="28"/>
      <c r="H89" s="28"/>
      <c r="I89" s="88" t="s">
        <v>26</v>
      </c>
      <c r="J89" s="26" t="str">
        <f>E19</f>
        <v xml:space="preserve"> </v>
      </c>
      <c r="K89" s="28"/>
      <c r="L89" s="38"/>
      <c r="S89" s="28"/>
      <c r="T89" s="28"/>
      <c r="U89" s="28"/>
      <c r="V89" s="28"/>
      <c r="W89" s="28"/>
      <c r="X89" s="28"/>
      <c r="Y89" s="28"/>
      <c r="Z89" s="28"/>
      <c r="AA89" s="28"/>
      <c r="AB89" s="28"/>
      <c r="AC89" s="28"/>
      <c r="AD89" s="28"/>
      <c r="AE89" s="28"/>
    </row>
    <row r="90" spans="1:47" s="1" customFormat="1" ht="15.2" customHeight="1" x14ac:dyDescent="0.2">
      <c r="A90" s="28"/>
      <c r="B90" s="29"/>
      <c r="C90" s="23" t="s">
        <v>25</v>
      </c>
      <c r="D90" s="28"/>
      <c r="E90" s="28"/>
      <c r="F90" s="21" t="str">
        <f>IF(E16="","",E16)</f>
        <v>IWU s. r. o., Jana Zajíce 162/21, Praha 7</v>
      </c>
      <c r="G90" s="28"/>
      <c r="H90" s="28"/>
      <c r="I90" s="88" t="s">
        <v>29</v>
      </c>
      <c r="J90" s="26" t="str">
        <f>E22</f>
        <v xml:space="preserve"> </v>
      </c>
      <c r="K90" s="28"/>
      <c r="L90" s="38"/>
      <c r="S90" s="28"/>
      <c r="T90" s="28"/>
      <c r="U90" s="28"/>
      <c r="V90" s="28"/>
      <c r="W90" s="28"/>
      <c r="X90" s="28"/>
      <c r="Y90" s="28"/>
      <c r="Z90" s="28"/>
      <c r="AA90" s="28"/>
      <c r="AB90" s="28"/>
      <c r="AC90" s="28"/>
      <c r="AD90" s="28"/>
      <c r="AE90" s="28"/>
    </row>
    <row r="91" spans="1:47" s="1" customFormat="1" ht="10.35" customHeight="1" x14ac:dyDescent="0.2">
      <c r="A91" s="28"/>
      <c r="B91" s="29"/>
      <c r="C91" s="28"/>
      <c r="D91" s="28"/>
      <c r="E91" s="28"/>
      <c r="F91" s="28"/>
      <c r="G91" s="28"/>
      <c r="H91" s="28"/>
      <c r="I91" s="87"/>
      <c r="J91" s="28"/>
      <c r="K91" s="28"/>
      <c r="L91" s="38"/>
      <c r="S91" s="28"/>
      <c r="T91" s="28"/>
      <c r="U91" s="28"/>
      <c r="V91" s="28"/>
      <c r="W91" s="28"/>
      <c r="X91" s="28"/>
      <c r="Y91" s="28"/>
      <c r="Z91" s="28"/>
      <c r="AA91" s="28"/>
      <c r="AB91" s="28"/>
      <c r="AC91" s="28"/>
      <c r="AD91" s="28"/>
      <c r="AE91" s="28"/>
    </row>
    <row r="92" spans="1:47" s="1" customFormat="1" ht="29.25" customHeight="1" x14ac:dyDescent="0.2">
      <c r="A92" s="28"/>
      <c r="B92" s="29"/>
      <c r="C92" s="114" t="s">
        <v>80</v>
      </c>
      <c r="D92" s="100"/>
      <c r="E92" s="100"/>
      <c r="F92" s="100"/>
      <c r="G92" s="100"/>
      <c r="H92" s="100"/>
      <c r="I92" s="115"/>
      <c r="J92" s="116" t="s">
        <v>81</v>
      </c>
      <c r="K92" s="100"/>
      <c r="L92" s="38"/>
      <c r="S92" s="28"/>
      <c r="T92" s="28"/>
      <c r="U92" s="28"/>
      <c r="V92" s="28"/>
      <c r="W92" s="28"/>
      <c r="X92" s="28"/>
      <c r="Y92" s="28"/>
      <c r="Z92" s="28"/>
      <c r="AA92" s="28"/>
      <c r="AB92" s="28"/>
      <c r="AC92" s="28"/>
      <c r="AD92" s="28"/>
      <c r="AE92" s="28"/>
    </row>
    <row r="93" spans="1:47" s="1" customFormat="1" ht="10.35" customHeight="1" x14ac:dyDescent="0.2">
      <c r="A93" s="28"/>
      <c r="B93" s="29"/>
      <c r="C93" s="28"/>
      <c r="D93" s="28"/>
      <c r="E93" s="28"/>
      <c r="F93" s="28"/>
      <c r="G93" s="28"/>
      <c r="H93" s="28"/>
      <c r="I93" s="87"/>
      <c r="J93" s="28"/>
      <c r="K93" s="28"/>
      <c r="L93" s="38"/>
      <c r="S93" s="28"/>
      <c r="T93" s="28"/>
      <c r="U93" s="28"/>
      <c r="V93" s="28"/>
      <c r="W93" s="28"/>
      <c r="X93" s="28"/>
      <c r="Y93" s="28"/>
      <c r="Z93" s="28"/>
      <c r="AA93" s="28"/>
      <c r="AB93" s="28"/>
      <c r="AC93" s="28"/>
      <c r="AD93" s="28"/>
      <c r="AE93" s="28"/>
    </row>
    <row r="94" spans="1:47" s="1" customFormat="1" ht="22.9" customHeight="1" x14ac:dyDescent="0.2">
      <c r="A94" s="28"/>
      <c r="B94" s="29"/>
      <c r="C94" s="117" t="s">
        <v>82</v>
      </c>
      <c r="D94" s="28"/>
      <c r="E94" s="28"/>
      <c r="F94" s="28"/>
      <c r="G94" s="28"/>
      <c r="H94" s="28"/>
      <c r="I94" s="87"/>
      <c r="J94" s="67">
        <f>J134</f>
        <v>611040.64</v>
      </c>
      <c r="K94" s="28"/>
      <c r="L94" s="38"/>
      <c r="S94" s="28"/>
      <c r="T94" s="28"/>
      <c r="U94" s="28"/>
      <c r="V94" s="28"/>
      <c r="W94" s="28"/>
      <c r="X94" s="28"/>
      <c r="Y94" s="28"/>
      <c r="Z94" s="28"/>
      <c r="AA94" s="28"/>
      <c r="AB94" s="28"/>
      <c r="AC94" s="28"/>
      <c r="AD94" s="28"/>
      <c r="AE94" s="28"/>
      <c r="AU94" s="13" t="s">
        <v>83</v>
      </c>
    </row>
    <row r="95" spans="1:47" s="8" customFormat="1" ht="24.95" customHeight="1" x14ac:dyDescent="0.2">
      <c r="B95" s="118"/>
      <c r="D95" s="119" t="s">
        <v>84</v>
      </c>
      <c r="E95" s="120"/>
      <c r="F95" s="120"/>
      <c r="G95" s="120"/>
      <c r="H95" s="120"/>
      <c r="I95" s="121"/>
      <c r="J95" s="122">
        <f>J135</f>
        <v>75994.25</v>
      </c>
      <c r="L95" s="118"/>
    </row>
    <row r="96" spans="1:47" s="9" customFormat="1" ht="19.899999999999999" customHeight="1" x14ac:dyDescent="0.2">
      <c r="B96" s="123"/>
      <c r="D96" s="124" t="s">
        <v>85</v>
      </c>
      <c r="E96" s="125"/>
      <c r="F96" s="125"/>
      <c r="G96" s="125"/>
      <c r="H96" s="125"/>
      <c r="I96" s="126"/>
      <c r="J96" s="127">
        <f>J136</f>
        <v>6718.53</v>
      </c>
      <c r="L96" s="123"/>
    </row>
    <row r="97" spans="2:12" s="9" customFormat="1" ht="19.899999999999999" customHeight="1" x14ac:dyDescent="0.2">
      <c r="B97" s="123"/>
      <c r="D97" s="124" t="s">
        <v>86</v>
      </c>
      <c r="E97" s="125"/>
      <c r="F97" s="125"/>
      <c r="G97" s="125"/>
      <c r="H97" s="125"/>
      <c r="I97" s="126"/>
      <c r="J97" s="127">
        <f>J139</f>
        <v>19509.62</v>
      </c>
      <c r="L97" s="123"/>
    </row>
    <row r="98" spans="2:12" s="9" customFormat="1" ht="19.899999999999999" customHeight="1" x14ac:dyDescent="0.2">
      <c r="B98" s="123"/>
      <c r="D98" s="124" t="s">
        <v>87</v>
      </c>
      <c r="E98" s="125"/>
      <c r="F98" s="125"/>
      <c r="G98" s="125"/>
      <c r="H98" s="125"/>
      <c r="I98" s="126"/>
      <c r="J98" s="127">
        <f>J145</f>
        <v>28292.32</v>
      </c>
      <c r="L98" s="123"/>
    </row>
    <row r="99" spans="2:12" s="9" customFormat="1" ht="19.899999999999999" customHeight="1" x14ac:dyDescent="0.2">
      <c r="B99" s="123"/>
      <c r="D99" s="124" t="s">
        <v>88</v>
      </c>
      <c r="E99" s="125"/>
      <c r="F99" s="125"/>
      <c r="G99" s="125"/>
      <c r="H99" s="125"/>
      <c r="I99" s="126"/>
      <c r="J99" s="127">
        <f>J154</f>
        <v>12900.380000000001</v>
      </c>
      <c r="L99" s="123"/>
    </row>
    <row r="100" spans="2:12" s="9" customFormat="1" ht="19.899999999999999" customHeight="1" x14ac:dyDescent="0.2">
      <c r="B100" s="123"/>
      <c r="D100" s="124" t="s">
        <v>89</v>
      </c>
      <c r="E100" s="125"/>
      <c r="F100" s="125"/>
      <c r="G100" s="125"/>
      <c r="H100" s="125"/>
      <c r="I100" s="126"/>
      <c r="J100" s="127">
        <f>J159</f>
        <v>8573.4</v>
      </c>
      <c r="L100" s="123"/>
    </row>
    <row r="101" spans="2:12" s="8" customFormat="1" ht="24.95" customHeight="1" x14ac:dyDescent="0.2">
      <c r="B101" s="118"/>
      <c r="D101" s="119" t="s">
        <v>90</v>
      </c>
      <c r="E101" s="120"/>
      <c r="F101" s="120"/>
      <c r="G101" s="120"/>
      <c r="H101" s="120"/>
      <c r="I101" s="121"/>
      <c r="J101" s="122">
        <f>J161</f>
        <v>535046.39</v>
      </c>
      <c r="L101" s="118"/>
    </row>
    <row r="102" spans="2:12" s="9" customFormat="1" ht="19.899999999999999" customHeight="1" x14ac:dyDescent="0.2">
      <c r="B102" s="123"/>
      <c r="D102" s="124" t="s">
        <v>91</v>
      </c>
      <c r="E102" s="125"/>
      <c r="F102" s="125"/>
      <c r="G102" s="125"/>
      <c r="H102" s="125"/>
      <c r="I102" s="126"/>
      <c r="J102" s="127">
        <f>J162</f>
        <v>39129.869999999995</v>
      </c>
      <c r="L102" s="123"/>
    </row>
    <row r="103" spans="2:12" s="9" customFormat="1" ht="19.899999999999999" customHeight="1" x14ac:dyDescent="0.2">
      <c r="B103" s="123"/>
      <c r="D103" s="124" t="s">
        <v>92</v>
      </c>
      <c r="E103" s="125"/>
      <c r="F103" s="125"/>
      <c r="G103" s="125"/>
      <c r="H103" s="125"/>
      <c r="I103" s="126"/>
      <c r="J103" s="127">
        <f>J175</f>
        <v>10015</v>
      </c>
      <c r="L103" s="123"/>
    </row>
    <row r="104" spans="2:12" s="9" customFormat="1" ht="19.899999999999999" customHeight="1" x14ac:dyDescent="0.2">
      <c r="B104" s="123"/>
      <c r="D104" s="124" t="s">
        <v>93</v>
      </c>
      <c r="E104" s="125"/>
      <c r="F104" s="125"/>
      <c r="G104" s="125"/>
      <c r="H104" s="125"/>
      <c r="I104" s="126"/>
      <c r="J104" s="127">
        <f>J181</f>
        <v>14078.5</v>
      </c>
      <c r="L104" s="123"/>
    </row>
    <row r="105" spans="2:12" s="9" customFormat="1" ht="19.899999999999999" customHeight="1" x14ac:dyDescent="0.2">
      <c r="B105" s="123"/>
      <c r="D105" s="124" t="s">
        <v>94</v>
      </c>
      <c r="E105" s="125"/>
      <c r="F105" s="125"/>
      <c r="G105" s="125"/>
      <c r="H105" s="125"/>
      <c r="I105" s="126"/>
      <c r="J105" s="127">
        <f>J189</f>
        <v>46440</v>
      </c>
      <c r="L105" s="123"/>
    </row>
    <row r="106" spans="2:12" s="9" customFormat="1" ht="19.899999999999999" customHeight="1" x14ac:dyDescent="0.2">
      <c r="B106" s="123"/>
      <c r="D106" s="124" t="s">
        <v>95</v>
      </c>
      <c r="E106" s="125"/>
      <c r="F106" s="125"/>
      <c r="G106" s="125"/>
      <c r="H106" s="125"/>
      <c r="I106" s="126"/>
      <c r="J106" s="127">
        <f>J206</f>
        <v>7000</v>
      </c>
      <c r="L106" s="123"/>
    </row>
    <row r="107" spans="2:12" s="9" customFormat="1" ht="19.899999999999999" customHeight="1" x14ac:dyDescent="0.2">
      <c r="B107" s="123"/>
      <c r="D107" s="124" t="s">
        <v>96</v>
      </c>
      <c r="E107" s="125"/>
      <c r="F107" s="125"/>
      <c r="G107" s="125"/>
      <c r="H107" s="125"/>
      <c r="I107" s="126"/>
      <c r="J107" s="127">
        <f>J208</f>
        <v>92970.18</v>
      </c>
      <c r="L107" s="123"/>
    </row>
    <row r="108" spans="2:12" s="9" customFormat="1" ht="19.899999999999999" customHeight="1" x14ac:dyDescent="0.2">
      <c r="B108" s="123"/>
      <c r="D108" s="124" t="s">
        <v>97</v>
      </c>
      <c r="E108" s="125"/>
      <c r="F108" s="125"/>
      <c r="G108" s="125"/>
      <c r="H108" s="125"/>
      <c r="I108" s="126"/>
      <c r="J108" s="127">
        <f>J213</f>
        <v>23012</v>
      </c>
      <c r="L108" s="123"/>
    </row>
    <row r="109" spans="2:12" s="9" customFormat="1" ht="19.899999999999999" customHeight="1" x14ac:dyDescent="0.2">
      <c r="B109" s="123"/>
      <c r="D109" s="124" t="s">
        <v>98</v>
      </c>
      <c r="E109" s="125"/>
      <c r="F109" s="125"/>
      <c r="G109" s="125"/>
      <c r="H109" s="125"/>
      <c r="I109" s="126"/>
      <c r="J109" s="127">
        <f>J218</f>
        <v>84717</v>
      </c>
      <c r="L109" s="123"/>
    </row>
    <row r="110" spans="2:12" s="9" customFormat="1" ht="19.899999999999999" customHeight="1" x14ac:dyDescent="0.2">
      <c r="B110" s="123"/>
      <c r="D110" s="124" t="s">
        <v>99</v>
      </c>
      <c r="E110" s="125"/>
      <c r="F110" s="125"/>
      <c r="G110" s="125"/>
      <c r="H110" s="125"/>
      <c r="I110" s="126"/>
      <c r="J110" s="127">
        <f>J232</f>
        <v>3604.32</v>
      </c>
      <c r="L110" s="123"/>
    </row>
    <row r="111" spans="2:12" s="9" customFormat="1" ht="19.899999999999999" customHeight="1" x14ac:dyDescent="0.2">
      <c r="B111" s="123"/>
      <c r="D111" s="124" t="s">
        <v>100</v>
      </c>
      <c r="E111" s="125"/>
      <c r="F111" s="125"/>
      <c r="G111" s="125"/>
      <c r="H111" s="125"/>
      <c r="I111" s="126"/>
      <c r="J111" s="127">
        <f>J237</f>
        <v>32800.949999999997</v>
      </c>
      <c r="L111" s="123"/>
    </row>
    <row r="112" spans="2:12" s="9" customFormat="1" ht="19.899999999999999" customHeight="1" x14ac:dyDescent="0.2">
      <c r="B112" s="123"/>
      <c r="D112" s="124" t="s">
        <v>101</v>
      </c>
      <c r="E112" s="125"/>
      <c r="F112" s="125"/>
      <c r="G112" s="125"/>
      <c r="H112" s="125"/>
      <c r="I112" s="126"/>
      <c r="J112" s="127">
        <f>J246</f>
        <v>73618.64</v>
      </c>
      <c r="L112" s="123"/>
    </row>
    <row r="113" spans="1:31" s="9" customFormat="1" ht="19.899999999999999" customHeight="1" x14ac:dyDescent="0.2">
      <c r="B113" s="123"/>
      <c r="D113" s="124" t="s">
        <v>102</v>
      </c>
      <c r="E113" s="125"/>
      <c r="F113" s="125"/>
      <c r="G113" s="125"/>
      <c r="H113" s="125"/>
      <c r="I113" s="126"/>
      <c r="J113" s="127">
        <f>J259</f>
        <v>38285.440000000002</v>
      </c>
      <c r="L113" s="123"/>
    </row>
    <row r="114" spans="1:31" s="9" customFormat="1" ht="19.899999999999999" customHeight="1" x14ac:dyDescent="0.2">
      <c r="B114" s="123"/>
      <c r="D114" s="124" t="s">
        <v>103</v>
      </c>
      <c r="E114" s="125"/>
      <c r="F114" s="125"/>
      <c r="G114" s="125"/>
      <c r="H114" s="125"/>
      <c r="I114" s="126"/>
      <c r="J114" s="127">
        <f>J270</f>
        <v>35333.430000000008</v>
      </c>
      <c r="L114" s="123"/>
    </row>
    <row r="115" spans="1:31" s="9" customFormat="1" ht="19.899999999999999" customHeight="1" x14ac:dyDescent="0.2">
      <c r="B115" s="123"/>
      <c r="D115" s="124" t="s">
        <v>104</v>
      </c>
      <c r="E115" s="125"/>
      <c r="F115" s="125"/>
      <c r="G115" s="125"/>
      <c r="H115" s="125"/>
      <c r="I115" s="126"/>
      <c r="J115" s="127">
        <f>J279</f>
        <v>2339.88</v>
      </c>
      <c r="L115" s="123"/>
    </row>
    <row r="116" spans="1:31" s="9" customFormat="1" ht="19.899999999999999" customHeight="1" x14ac:dyDescent="0.2">
      <c r="B116" s="123"/>
      <c r="D116" s="124" t="s">
        <v>105</v>
      </c>
      <c r="E116" s="125"/>
      <c r="F116" s="125"/>
      <c r="G116" s="125"/>
      <c r="H116" s="125"/>
      <c r="I116" s="126"/>
      <c r="J116" s="127">
        <f>J283</f>
        <v>31701.179999999997</v>
      </c>
      <c r="L116" s="123"/>
    </row>
    <row r="117" spans="1:31" s="1" customFormat="1" ht="21.75" customHeight="1" x14ac:dyDescent="0.2">
      <c r="A117" s="28"/>
      <c r="B117" s="29"/>
      <c r="C117" s="28"/>
      <c r="D117" s="28"/>
      <c r="E117" s="28"/>
      <c r="F117" s="28"/>
      <c r="G117" s="28"/>
      <c r="H117" s="28"/>
      <c r="I117" s="87"/>
      <c r="J117" s="28"/>
      <c r="K117" s="28"/>
      <c r="L117" s="38"/>
      <c r="S117" s="28"/>
      <c r="T117" s="28"/>
      <c r="U117" s="28"/>
      <c r="V117" s="28"/>
      <c r="W117" s="28"/>
      <c r="X117" s="28"/>
      <c r="Y117" s="28"/>
      <c r="Z117" s="28"/>
      <c r="AA117" s="28"/>
      <c r="AB117" s="28"/>
      <c r="AC117" s="28"/>
      <c r="AD117" s="28"/>
      <c r="AE117" s="28"/>
    </row>
    <row r="118" spans="1:31" s="1" customFormat="1" ht="6.95" customHeight="1" x14ac:dyDescent="0.2">
      <c r="A118" s="28"/>
      <c r="B118" s="43"/>
      <c r="C118" s="44"/>
      <c r="D118" s="44"/>
      <c r="E118" s="44"/>
      <c r="F118" s="44"/>
      <c r="G118" s="44"/>
      <c r="H118" s="44"/>
      <c r="I118" s="112"/>
      <c r="J118" s="44"/>
      <c r="K118" s="44"/>
      <c r="L118" s="38"/>
      <c r="S118" s="28"/>
      <c r="T118" s="28"/>
      <c r="U118" s="28"/>
      <c r="V118" s="28"/>
      <c r="W118" s="28"/>
      <c r="X118" s="28"/>
      <c r="Y118" s="28"/>
      <c r="Z118" s="28"/>
      <c r="AA118" s="28"/>
      <c r="AB118" s="28"/>
      <c r="AC118" s="28"/>
      <c r="AD118" s="28"/>
      <c r="AE118" s="28"/>
    </row>
    <row r="122" spans="1:31" s="1" customFormat="1" ht="6.95" customHeight="1" x14ac:dyDescent="0.2">
      <c r="A122" s="28"/>
      <c r="B122" s="45"/>
      <c r="C122" s="46"/>
      <c r="D122" s="46"/>
      <c r="E122" s="46"/>
      <c r="F122" s="46"/>
      <c r="G122" s="46"/>
      <c r="H122" s="46"/>
      <c r="I122" s="113"/>
      <c r="J122" s="46"/>
      <c r="K122" s="46"/>
      <c r="L122" s="38"/>
      <c r="S122" s="28"/>
      <c r="T122" s="28"/>
      <c r="U122" s="28"/>
      <c r="V122" s="28"/>
      <c r="W122" s="28"/>
      <c r="X122" s="28"/>
      <c r="Y122" s="28"/>
      <c r="Z122" s="28"/>
      <c r="AA122" s="28"/>
      <c r="AB122" s="28"/>
      <c r="AC122" s="28"/>
      <c r="AD122" s="28"/>
      <c r="AE122" s="28"/>
    </row>
    <row r="123" spans="1:31" s="1" customFormat="1" ht="24.95" customHeight="1" x14ac:dyDescent="0.2">
      <c r="A123" s="28"/>
      <c r="B123" s="29"/>
      <c r="C123" s="17" t="s">
        <v>106</v>
      </c>
      <c r="D123" s="28"/>
      <c r="E123" s="28"/>
      <c r="F123" s="28"/>
      <c r="G123" s="28"/>
      <c r="H123" s="28"/>
      <c r="I123" s="87"/>
      <c r="J123" s="28"/>
      <c r="K123" s="28"/>
      <c r="L123" s="38"/>
      <c r="S123" s="28"/>
      <c r="T123" s="28"/>
      <c r="U123" s="28"/>
      <c r="V123" s="28"/>
      <c r="W123" s="28"/>
      <c r="X123" s="28"/>
      <c r="Y123" s="28"/>
      <c r="Z123" s="28"/>
      <c r="AA123" s="28"/>
      <c r="AB123" s="28"/>
      <c r="AC123" s="28"/>
      <c r="AD123" s="28"/>
      <c r="AE123" s="28"/>
    </row>
    <row r="124" spans="1:31" s="1" customFormat="1" ht="6.95" customHeight="1" x14ac:dyDescent="0.2">
      <c r="A124" s="28"/>
      <c r="B124" s="29"/>
      <c r="C124" s="28"/>
      <c r="D124" s="28"/>
      <c r="E124" s="28"/>
      <c r="F124" s="28"/>
      <c r="G124" s="28"/>
      <c r="H124" s="28"/>
      <c r="I124" s="87"/>
      <c r="J124" s="28"/>
      <c r="K124" s="28"/>
      <c r="L124" s="38"/>
      <c r="S124" s="28"/>
      <c r="T124" s="28"/>
      <c r="U124" s="28"/>
      <c r="V124" s="28"/>
      <c r="W124" s="28"/>
      <c r="X124" s="28"/>
      <c r="Y124" s="28"/>
      <c r="Z124" s="28"/>
      <c r="AA124" s="28"/>
      <c r="AB124" s="28"/>
      <c r="AC124" s="28"/>
      <c r="AD124" s="28"/>
      <c r="AE124" s="28"/>
    </row>
    <row r="125" spans="1:31" s="1" customFormat="1" ht="12" customHeight="1" x14ac:dyDescent="0.2">
      <c r="A125" s="28"/>
      <c r="B125" s="29"/>
      <c r="C125" s="23" t="s">
        <v>14</v>
      </c>
      <c r="D125" s="28"/>
      <c r="E125" s="28"/>
      <c r="F125" s="28"/>
      <c r="G125" s="28"/>
      <c r="H125" s="28"/>
      <c r="I125" s="87"/>
      <c r="J125" s="28"/>
      <c r="K125" s="28"/>
      <c r="L125" s="38"/>
      <c r="S125" s="28"/>
      <c r="T125" s="28"/>
      <c r="U125" s="28"/>
      <c r="V125" s="28"/>
      <c r="W125" s="28"/>
      <c r="X125" s="28"/>
      <c r="Y125" s="28"/>
      <c r="Z125" s="28"/>
      <c r="AA125" s="28"/>
      <c r="AB125" s="28"/>
      <c r="AC125" s="28"/>
      <c r="AD125" s="28"/>
      <c r="AE125" s="28"/>
    </row>
    <row r="126" spans="1:31" s="1" customFormat="1" ht="30" customHeight="1" x14ac:dyDescent="0.2">
      <c r="A126" s="28"/>
      <c r="B126" s="29"/>
      <c r="C126" s="28"/>
      <c r="D126" s="28"/>
      <c r="E126" s="214" t="str">
        <f>E7</f>
        <v>Stavební úpravy a modernizace 80 bytů v objektech v Praze 3, ul. Jeseniova, č.p. 39, Praha 3, č.j. 8</v>
      </c>
      <c r="F126" s="233"/>
      <c r="G126" s="233"/>
      <c r="H126" s="233"/>
      <c r="I126" s="87"/>
      <c r="J126" s="28"/>
      <c r="K126" s="28"/>
      <c r="L126" s="38"/>
      <c r="S126" s="28"/>
      <c r="T126" s="28"/>
      <c r="U126" s="28"/>
      <c r="V126" s="28"/>
      <c r="W126" s="28"/>
      <c r="X126" s="28"/>
      <c r="Y126" s="28"/>
      <c r="Z126" s="28"/>
      <c r="AA126" s="28"/>
      <c r="AB126" s="28"/>
      <c r="AC126" s="28"/>
      <c r="AD126" s="28"/>
      <c r="AE126" s="28"/>
    </row>
    <row r="127" spans="1:31" s="1" customFormat="1" ht="21" customHeight="1" x14ac:dyDescent="0.2">
      <c r="A127" s="28"/>
      <c r="B127" s="29"/>
      <c r="C127" s="28"/>
      <c r="D127" s="28"/>
      <c r="E127" s="28"/>
      <c r="F127" s="28"/>
      <c r="G127" s="28"/>
      <c r="H127" s="28"/>
      <c r="I127" s="87"/>
      <c r="J127" s="28"/>
      <c r="K127" s="28"/>
      <c r="L127" s="38"/>
      <c r="S127" s="28"/>
      <c r="T127" s="28"/>
      <c r="U127" s="28"/>
      <c r="V127" s="28"/>
      <c r="W127" s="28"/>
      <c r="X127" s="28"/>
      <c r="Y127" s="28"/>
      <c r="Z127" s="28"/>
      <c r="AA127" s="28"/>
      <c r="AB127" s="28"/>
      <c r="AC127" s="28"/>
      <c r="AD127" s="28"/>
      <c r="AE127" s="28"/>
    </row>
    <row r="128" spans="1:31" s="1" customFormat="1" ht="12" customHeight="1" x14ac:dyDescent="0.2">
      <c r="A128" s="28"/>
      <c r="B128" s="29"/>
      <c r="C128" s="23" t="s">
        <v>18</v>
      </c>
      <c r="D128" s="28"/>
      <c r="E128" s="28"/>
      <c r="F128" s="21" t="str">
        <f>F10</f>
        <v xml:space="preserve"> ul. Jeseniova, č.p. 39</v>
      </c>
      <c r="G128" s="28"/>
      <c r="H128" s="28"/>
      <c r="I128" s="88" t="s">
        <v>20</v>
      </c>
      <c r="J128" s="51">
        <f>IF(J10="","",J10)</f>
        <v>44110</v>
      </c>
      <c r="K128" s="28"/>
      <c r="L128" s="38"/>
      <c r="S128" s="28"/>
      <c r="T128" s="28"/>
      <c r="U128" s="28"/>
      <c r="V128" s="28"/>
      <c r="W128" s="28"/>
      <c r="X128" s="28"/>
      <c r="Y128" s="28"/>
      <c r="Z128" s="28"/>
      <c r="AA128" s="28"/>
      <c r="AB128" s="28"/>
      <c r="AC128" s="28"/>
      <c r="AD128" s="28"/>
      <c r="AE128" s="28"/>
    </row>
    <row r="129" spans="1:65" s="1" customFormat="1" ht="6.95" customHeight="1" x14ac:dyDescent="0.2">
      <c r="A129" s="28"/>
      <c r="B129" s="29"/>
      <c r="C129" s="28"/>
      <c r="D129" s="28"/>
      <c r="E129" s="28"/>
      <c r="F129" s="28"/>
      <c r="G129" s="28"/>
      <c r="H129" s="28"/>
      <c r="I129" s="87"/>
      <c r="J129" s="28"/>
      <c r="K129" s="28"/>
      <c r="L129" s="38"/>
      <c r="S129" s="28"/>
      <c r="T129" s="28"/>
      <c r="U129" s="28"/>
      <c r="V129" s="28"/>
      <c r="W129" s="28"/>
      <c r="X129" s="28"/>
      <c r="Y129" s="28"/>
      <c r="Z129" s="28"/>
      <c r="AA129" s="28"/>
      <c r="AB129" s="28"/>
      <c r="AC129" s="28"/>
      <c r="AD129" s="28"/>
      <c r="AE129" s="28"/>
    </row>
    <row r="130" spans="1:65" s="1" customFormat="1" ht="15.2" customHeight="1" x14ac:dyDescent="0.2">
      <c r="A130" s="28"/>
      <c r="B130" s="29"/>
      <c r="C130" s="23" t="s">
        <v>21</v>
      </c>
      <c r="D130" s="28"/>
      <c r="E130" s="28"/>
      <c r="F130" s="21" t="str">
        <f>E13</f>
        <v>Městská část Praha 3</v>
      </c>
      <c r="G130" s="28"/>
      <c r="H130" s="28"/>
      <c r="I130" s="88" t="s">
        <v>26</v>
      </c>
      <c r="J130" s="26" t="str">
        <f>E19</f>
        <v xml:space="preserve"> </v>
      </c>
      <c r="K130" s="28"/>
      <c r="L130" s="38"/>
      <c r="S130" s="28"/>
      <c r="T130" s="28"/>
      <c r="U130" s="28"/>
      <c r="V130" s="28"/>
      <c r="W130" s="28"/>
      <c r="X130" s="28"/>
      <c r="Y130" s="28"/>
      <c r="Z130" s="28"/>
      <c r="AA130" s="28"/>
      <c r="AB130" s="28"/>
      <c r="AC130" s="28"/>
      <c r="AD130" s="28"/>
      <c r="AE130" s="28"/>
    </row>
    <row r="131" spans="1:65" s="1" customFormat="1" ht="15.2" customHeight="1" x14ac:dyDescent="0.2">
      <c r="A131" s="28"/>
      <c r="B131" s="29"/>
      <c r="C131" s="23" t="s">
        <v>25</v>
      </c>
      <c r="D131" s="28"/>
      <c r="E131" s="28"/>
      <c r="F131" s="21" t="str">
        <f>IF(E16="","",E16)</f>
        <v>IWU s. r. o., Jana Zajíce 162/21, Praha 7</v>
      </c>
      <c r="G131" s="28"/>
      <c r="H131" s="28"/>
      <c r="I131" s="88" t="s">
        <v>29</v>
      </c>
      <c r="J131" s="26" t="str">
        <f>E22</f>
        <v xml:space="preserve"> </v>
      </c>
      <c r="K131" s="28"/>
      <c r="L131" s="38"/>
      <c r="S131" s="28"/>
      <c r="T131" s="28"/>
      <c r="U131" s="28"/>
      <c r="V131" s="28"/>
      <c r="W131" s="28"/>
      <c r="X131" s="28"/>
      <c r="Y131" s="28"/>
      <c r="Z131" s="28"/>
      <c r="AA131" s="28"/>
      <c r="AB131" s="28"/>
      <c r="AC131" s="28"/>
      <c r="AD131" s="28"/>
      <c r="AE131" s="28"/>
    </row>
    <row r="132" spans="1:65" s="1" customFormat="1" ht="10.35" customHeight="1" x14ac:dyDescent="0.2">
      <c r="A132" s="28"/>
      <c r="B132" s="29"/>
      <c r="C132" s="28"/>
      <c r="D132" s="28"/>
      <c r="E132" s="28"/>
      <c r="F132" s="28"/>
      <c r="G132" s="28"/>
      <c r="H132" s="28"/>
      <c r="I132" s="87"/>
      <c r="J132" s="28"/>
      <c r="K132" s="28"/>
      <c r="L132" s="38"/>
      <c r="S132" s="28"/>
      <c r="T132" s="28"/>
      <c r="U132" s="28"/>
      <c r="V132" s="28"/>
      <c r="W132" s="28"/>
      <c r="X132" s="28"/>
      <c r="Y132" s="28"/>
      <c r="Z132" s="28"/>
      <c r="AA132" s="28"/>
      <c r="AB132" s="28"/>
      <c r="AC132" s="28"/>
      <c r="AD132" s="28"/>
      <c r="AE132" s="28"/>
    </row>
    <row r="133" spans="1:65" s="10" customFormat="1" ht="29.25" customHeight="1" x14ac:dyDescent="0.2">
      <c r="A133" s="128"/>
      <c r="B133" s="129"/>
      <c r="C133" s="130" t="s">
        <v>107</v>
      </c>
      <c r="D133" s="131" t="s">
        <v>56</v>
      </c>
      <c r="E133" s="131" t="s">
        <v>52</v>
      </c>
      <c r="F133" s="131" t="s">
        <v>53</v>
      </c>
      <c r="G133" s="131" t="s">
        <v>108</v>
      </c>
      <c r="H133" s="131" t="s">
        <v>109</v>
      </c>
      <c r="I133" s="132" t="s">
        <v>110</v>
      </c>
      <c r="J133" s="133" t="s">
        <v>81</v>
      </c>
      <c r="K133" s="134" t="s">
        <v>111</v>
      </c>
      <c r="L133" s="135"/>
      <c r="M133" s="58" t="s">
        <v>1</v>
      </c>
      <c r="N133" s="59" t="s">
        <v>35</v>
      </c>
      <c r="O133" s="59" t="s">
        <v>112</v>
      </c>
      <c r="P133" s="59" t="s">
        <v>113</v>
      </c>
      <c r="Q133" s="59" t="s">
        <v>114</v>
      </c>
      <c r="R133" s="59" t="s">
        <v>115</v>
      </c>
      <c r="S133" s="59" t="s">
        <v>116</v>
      </c>
      <c r="T133" s="60" t="s">
        <v>117</v>
      </c>
      <c r="U133" s="128"/>
      <c r="V133" s="128"/>
      <c r="W133" s="128"/>
      <c r="X133" s="128"/>
      <c r="Y133" s="128"/>
      <c r="Z133" s="128"/>
      <c r="AA133" s="128"/>
      <c r="AB133" s="128"/>
      <c r="AC133" s="128"/>
      <c r="AD133" s="128"/>
      <c r="AE133" s="128"/>
    </row>
    <row r="134" spans="1:65" s="1" customFormat="1" ht="22.9" customHeight="1" x14ac:dyDescent="0.25">
      <c r="A134" s="28"/>
      <c r="B134" s="29"/>
      <c r="C134" s="65" t="s">
        <v>118</v>
      </c>
      <c r="D134" s="28"/>
      <c r="E134" s="28"/>
      <c r="F134" s="28"/>
      <c r="G134" s="28"/>
      <c r="H134" s="28"/>
      <c r="I134" s="87"/>
      <c r="J134" s="136">
        <f>BK134</f>
        <v>611040.64</v>
      </c>
      <c r="K134" s="28"/>
      <c r="L134" s="29"/>
      <c r="M134" s="61"/>
      <c r="N134" s="52"/>
      <c r="O134" s="62"/>
      <c r="P134" s="137">
        <f>P135+P161</f>
        <v>0</v>
      </c>
      <c r="Q134" s="62"/>
      <c r="R134" s="137">
        <f>R135+R161</f>
        <v>3.4977770100000001</v>
      </c>
      <c r="S134" s="62"/>
      <c r="T134" s="138">
        <f>T135+T161</f>
        <v>3.0144763900000004</v>
      </c>
      <c r="U134" s="28"/>
      <c r="V134" s="28"/>
      <c r="W134" s="28"/>
      <c r="X134" s="28"/>
      <c r="Y134" s="28"/>
      <c r="Z134" s="28"/>
      <c r="AA134" s="28"/>
      <c r="AB134" s="28"/>
      <c r="AC134" s="28"/>
      <c r="AD134" s="28"/>
      <c r="AE134" s="28"/>
      <c r="AT134" s="13" t="s">
        <v>70</v>
      </c>
      <c r="AU134" s="13" t="s">
        <v>83</v>
      </c>
      <c r="BK134" s="139">
        <f>BK135+BK161</f>
        <v>611040.64</v>
      </c>
    </row>
    <row r="135" spans="1:65" s="11" customFormat="1" ht="25.9" customHeight="1" x14ac:dyDescent="0.2">
      <c r="B135" s="140"/>
      <c r="D135" s="141" t="s">
        <v>70</v>
      </c>
      <c r="E135" s="142" t="s">
        <v>119</v>
      </c>
      <c r="F135" s="142" t="s">
        <v>120</v>
      </c>
      <c r="I135" s="143"/>
      <c r="J135" s="144">
        <f>BK135</f>
        <v>75994.25</v>
      </c>
      <c r="L135" s="140"/>
      <c r="M135" s="145"/>
      <c r="N135" s="146"/>
      <c r="O135" s="146"/>
      <c r="P135" s="147">
        <f>P136+P139+P145+P154+P159</f>
        <v>0</v>
      </c>
      <c r="Q135" s="146"/>
      <c r="R135" s="147">
        <f>R136+R139+R145+R154+R159</f>
        <v>1.73226875</v>
      </c>
      <c r="S135" s="146"/>
      <c r="T135" s="148">
        <f>T136+T139+T145+T154+T159</f>
        <v>1.7329250000000003</v>
      </c>
      <c r="AR135" s="141" t="s">
        <v>76</v>
      </c>
      <c r="AT135" s="149" t="s">
        <v>70</v>
      </c>
      <c r="AU135" s="149" t="s">
        <v>71</v>
      </c>
      <c r="AY135" s="141" t="s">
        <v>121</v>
      </c>
      <c r="BK135" s="150">
        <f>BK136+BK139+BK145+BK154+BK159</f>
        <v>75994.25</v>
      </c>
    </row>
    <row r="136" spans="1:65" s="11" customFormat="1" ht="22.9" customHeight="1" x14ac:dyDescent="0.2">
      <c r="B136" s="140"/>
      <c r="D136" s="141" t="s">
        <v>70</v>
      </c>
      <c r="E136" s="151" t="s">
        <v>122</v>
      </c>
      <c r="F136" s="151" t="s">
        <v>123</v>
      </c>
      <c r="I136" s="143"/>
      <c r="J136" s="152">
        <f>BK136</f>
        <v>6718.53</v>
      </c>
      <c r="L136" s="140"/>
      <c r="M136" s="145"/>
      <c r="N136" s="146"/>
      <c r="O136" s="146"/>
      <c r="P136" s="147">
        <f>SUM(P137:P138)</f>
        <v>0</v>
      </c>
      <c r="Q136" s="146"/>
      <c r="R136" s="147">
        <f>SUM(R137:R138)</f>
        <v>0.69465223999999992</v>
      </c>
      <c r="S136" s="146"/>
      <c r="T136" s="148">
        <f>SUM(T137:T138)</f>
        <v>0</v>
      </c>
      <c r="AR136" s="141" t="s">
        <v>76</v>
      </c>
      <c r="AT136" s="149" t="s">
        <v>70</v>
      </c>
      <c r="AU136" s="149" t="s">
        <v>76</v>
      </c>
      <c r="AY136" s="141" t="s">
        <v>121</v>
      </c>
      <c r="BK136" s="150">
        <f>SUM(BK137:BK138)</f>
        <v>6718.53</v>
      </c>
    </row>
    <row r="137" spans="1:65" s="1" customFormat="1" ht="24" customHeight="1" x14ac:dyDescent="0.2">
      <c r="A137" s="28"/>
      <c r="B137" s="153"/>
      <c r="C137" s="154" t="s">
        <v>76</v>
      </c>
      <c r="D137" s="154" t="s">
        <v>124</v>
      </c>
      <c r="E137" s="155" t="s">
        <v>125</v>
      </c>
      <c r="F137" s="156" t="s">
        <v>126</v>
      </c>
      <c r="G137" s="157" t="s">
        <v>127</v>
      </c>
      <c r="H137" s="158">
        <v>2.0379999999999998</v>
      </c>
      <c r="I137" s="159">
        <v>583.94000000000005</v>
      </c>
      <c r="J137" s="160">
        <f>ROUND(I137*H137,2)</f>
        <v>1190.07</v>
      </c>
      <c r="K137" s="161"/>
      <c r="L137" s="29"/>
      <c r="M137" s="162" t="s">
        <v>1</v>
      </c>
      <c r="N137" s="163" t="s">
        <v>37</v>
      </c>
      <c r="O137" s="54"/>
      <c r="P137" s="164">
        <f>O137*H137</f>
        <v>0</v>
      </c>
      <c r="Q137" s="164">
        <v>5.1679999999999997E-2</v>
      </c>
      <c r="R137" s="164">
        <f>Q137*H137</f>
        <v>0.10532383999999999</v>
      </c>
      <c r="S137" s="164">
        <v>0</v>
      </c>
      <c r="T137" s="165">
        <f>S137*H137</f>
        <v>0</v>
      </c>
      <c r="U137" s="28"/>
      <c r="V137" s="28"/>
      <c r="W137" s="28"/>
      <c r="X137" s="28"/>
      <c r="Y137" s="28"/>
      <c r="Z137" s="28"/>
      <c r="AA137" s="28"/>
      <c r="AB137" s="28"/>
      <c r="AC137" s="28"/>
      <c r="AD137" s="28"/>
      <c r="AE137" s="28"/>
      <c r="AR137" s="166" t="s">
        <v>128</v>
      </c>
      <c r="AT137" s="166" t="s">
        <v>124</v>
      </c>
      <c r="AU137" s="166" t="s">
        <v>129</v>
      </c>
      <c r="AY137" s="13" t="s">
        <v>121</v>
      </c>
      <c r="BE137" s="167">
        <f>IF(N137="základní",J137,0)</f>
        <v>0</v>
      </c>
      <c r="BF137" s="167">
        <f>IF(N137="snížená",J137,0)</f>
        <v>1190.07</v>
      </c>
      <c r="BG137" s="167">
        <f>IF(N137="zákl. přenesená",J137,0)</f>
        <v>0</v>
      </c>
      <c r="BH137" s="167">
        <f>IF(N137="sníž. přenesená",J137,0)</f>
        <v>0</v>
      </c>
      <c r="BI137" s="167">
        <f>IF(N137="nulová",J137,0)</f>
        <v>0</v>
      </c>
      <c r="BJ137" s="13" t="s">
        <v>129</v>
      </c>
      <c r="BK137" s="167">
        <f>ROUND(I137*H137,2)</f>
        <v>1190.07</v>
      </c>
      <c r="BL137" s="13" t="s">
        <v>128</v>
      </c>
      <c r="BM137" s="166" t="s">
        <v>130</v>
      </c>
    </row>
    <row r="138" spans="1:65" s="1" customFormat="1" ht="24" customHeight="1" x14ac:dyDescent="0.2">
      <c r="A138" s="28"/>
      <c r="B138" s="153"/>
      <c r="C138" s="154" t="s">
        <v>129</v>
      </c>
      <c r="D138" s="154" t="s">
        <v>124</v>
      </c>
      <c r="E138" s="155" t="s">
        <v>131</v>
      </c>
      <c r="F138" s="156" t="s">
        <v>132</v>
      </c>
      <c r="G138" s="157" t="s">
        <v>127</v>
      </c>
      <c r="H138" s="158">
        <v>8.52</v>
      </c>
      <c r="I138" s="159">
        <v>648.88</v>
      </c>
      <c r="J138" s="160">
        <f>ROUND(I138*H138,2)</f>
        <v>5528.46</v>
      </c>
      <c r="K138" s="161"/>
      <c r="L138" s="29"/>
      <c r="M138" s="162" t="s">
        <v>1</v>
      </c>
      <c r="N138" s="163" t="s">
        <v>37</v>
      </c>
      <c r="O138" s="54"/>
      <c r="P138" s="164">
        <f>O138*H138</f>
        <v>0</v>
      </c>
      <c r="Q138" s="164">
        <v>6.9169999999999995E-2</v>
      </c>
      <c r="R138" s="164">
        <f>Q138*H138</f>
        <v>0.58932839999999997</v>
      </c>
      <c r="S138" s="164">
        <v>0</v>
      </c>
      <c r="T138" s="165">
        <f>S138*H138</f>
        <v>0</v>
      </c>
      <c r="U138" s="28"/>
      <c r="V138" s="28"/>
      <c r="W138" s="28"/>
      <c r="X138" s="28"/>
      <c r="Y138" s="28"/>
      <c r="Z138" s="28"/>
      <c r="AA138" s="28"/>
      <c r="AB138" s="28"/>
      <c r="AC138" s="28"/>
      <c r="AD138" s="28"/>
      <c r="AE138" s="28"/>
      <c r="AR138" s="166" t="s">
        <v>128</v>
      </c>
      <c r="AT138" s="166" t="s">
        <v>124</v>
      </c>
      <c r="AU138" s="166" t="s">
        <v>129</v>
      </c>
      <c r="AY138" s="13" t="s">
        <v>121</v>
      </c>
      <c r="BE138" s="167">
        <f>IF(N138="základní",J138,0)</f>
        <v>0</v>
      </c>
      <c r="BF138" s="167">
        <f>IF(N138="snížená",J138,0)</f>
        <v>5528.46</v>
      </c>
      <c r="BG138" s="167">
        <f>IF(N138="zákl. přenesená",J138,0)</f>
        <v>0</v>
      </c>
      <c r="BH138" s="167">
        <f>IF(N138="sníž. přenesená",J138,0)</f>
        <v>0</v>
      </c>
      <c r="BI138" s="167">
        <f>IF(N138="nulová",J138,0)</f>
        <v>0</v>
      </c>
      <c r="BJ138" s="13" t="s">
        <v>129</v>
      </c>
      <c r="BK138" s="167">
        <f>ROUND(I138*H138,2)</f>
        <v>5528.46</v>
      </c>
      <c r="BL138" s="13" t="s">
        <v>128</v>
      </c>
      <c r="BM138" s="166" t="s">
        <v>133</v>
      </c>
    </row>
    <row r="139" spans="1:65" s="11" customFormat="1" ht="22.9" customHeight="1" x14ac:dyDescent="0.2">
      <c r="B139" s="140"/>
      <c r="D139" s="141" t="s">
        <v>70</v>
      </c>
      <c r="E139" s="151" t="s">
        <v>134</v>
      </c>
      <c r="F139" s="151" t="s">
        <v>135</v>
      </c>
      <c r="I139" s="143"/>
      <c r="J139" s="152">
        <f>BK139</f>
        <v>19509.62</v>
      </c>
      <c r="L139" s="140"/>
      <c r="M139" s="145"/>
      <c r="N139" s="146"/>
      <c r="O139" s="146"/>
      <c r="P139" s="147">
        <f>SUM(P140:P144)</f>
        <v>0</v>
      </c>
      <c r="Q139" s="146"/>
      <c r="R139" s="147">
        <f>SUM(R140:R144)</f>
        <v>1.0345520000000001</v>
      </c>
      <c r="S139" s="146"/>
      <c r="T139" s="148">
        <f>SUM(T140:T144)</f>
        <v>0</v>
      </c>
      <c r="AR139" s="141" t="s">
        <v>76</v>
      </c>
      <c r="AT139" s="149" t="s">
        <v>70</v>
      </c>
      <c r="AU139" s="149" t="s">
        <v>76</v>
      </c>
      <c r="AY139" s="141" t="s">
        <v>121</v>
      </c>
      <c r="BK139" s="150">
        <f>SUM(BK140:BK144)</f>
        <v>19509.62</v>
      </c>
    </row>
    <row r="140" spans="1:65" s="1" customFormat="1" ht="16.5" customHeight="1" x14ac:dyDescent="0.2">
      <c r="A140" s="28"/>
      <c r="B140" s="153"/>
      <c r="C140" s="154" t="s">
        <v>122</v>
      </c>
      <c r="D140" s="154" t="s">
        <v>124</v>
      </c>
      <c r="E140" s="155" t="s">
        <v>136</v>
      </c>
      <c r="F140" s="156" t="s">
        <v>137</v>
      </c>
      <c r="G140" s="157" t="s">
        <v>127</v>
      </c>
      <c r="H140" s="158">
        <v>16.02</v>
      </c>
      <c r="I140" s="159">
        <v>430.6</v>
      </c>
      <c r="J140" s="160">
        <f>ROUND(I140*H140,2)</f>
        <v>6898.21</v>
      </c>
      <c r="K140" s="161"/>
      <c r="L140" s="29"/>
      <c r="M140" s="162" t="s">
        <v>1</v>
      </c>
      <c r="N140" s="163" t="s">
        <v>37</v>
      </c>
      <c r="O140" s="54"/>
      <c r="P140" s="164">
        <f>O140*H140</f>
        <v>0</v>
      </c>
      <c r="Q140" s="164">
        <v>0.04</v>
      </c>
      <c r="R140" s="164">
        <f>Q140*H140</f>
        <v>0.64080000000000004</v>
      </c>
      <c r="S140" s="164">
        <v>0</v>
      </c>
      <c r="T140" s="165">
        <f>S140*H140</f>
        <v>0</v>
      </c>
      <c r="U140" s="28"/>
      <c r="V140" s="28"/>
      <c r="W140" s="28"/>
      <c r="X140" s="28"/>
      <c r="Y140" s="28"/>
      <c r="Z140" s="28"/>
      <c r="AA140" s="28"/>
      <c r="AB140" s="28"/>
      <c r="AC140" s="28"/>
      <c r="AD140" s="28"/>
      <c r="AE140" s="28"/>
      <c r="AR140" s="166" t="s">
        <v>128</v>
      </c>
      <c r="AT140" s="166" t="s">
        <v>124</v>
      </c>
      <c r="AU140" s="166" t="s">
        <v>129</v>
      </c>
      <c r="AY140" s="13" t="s">
        <v>121</v>
      </c>
      <c r="BE140" s="167">
        <f>IF(N140="základní",J140,0)</f>
        <v>0</v>
      </c>
      <c r="BF140" s="167">
        <f>IF(N140="snížená",J140,0)</f>
        <v>6898.21</v>
      </c>
      <c r="BG140" s="167">
        <f>IF(N140="zákl. přenesená",J140,0)</f>
        <v>0</v>
      </c>
      <c r="BH140" s="167">
        <f>IF(N140="sníž. přenesená",J140,0)</f>
        <v>0</v>
      </c>
      <c r="BI140" s="167">
        <f>IF(N140="nulová",J140,0)</f>
        <v>0</v>
      </c>
      <c r="BJ140" s="13" t="s">
        <v>129</v>
      </c>
      <c r="BK140" s="167">
        <f>ROUND(I140*H140,2)</f>
        <v>6898.21</v>
      </c>
      <c r="BL140" s="13" t="s">
        <v>128</v>
      </c>
      <c r="BM140" s="166" t="s">
        <v>138</v>
      </c>
    </row>
    <row r="141" spans="1:65" s="1" customFormat="1" ht="24" customHeight="1" x14ac:dyDescent="0.2">
      <c r="A141" s="28"/>
      <c r="B141" s="153"/>
      <c r="C141" s="154" t="s">
        <v>128</v>
      </c>
      <c r="D141" s="154" t="s">
        <v>124</v>
      </c>
      <c r="E141" s="155" t="s">
        <v>139</v>
      </c>
      <c r="F141" s="156" t="s">
        <v>140</v>
      </c>
      <c r="G141" s="157" t="s">
        <v>127</v>
      </c>
      <c r="H141" s="158">
        <v>14.7</v>
      </c>
      <c r="I141" s="159">
        <v>142.61000000000001</v>
      </c>
      <c r="J141" s="160">
        <f>ROUND(I141*H141,2)</f>
        <v>2096.37</v>
      </c>
      <c r="K141" s="161"/>
      <c r="L141" s="29"/>
      <c r="M141" s="162" t="s">
        <v>1</v>
      </c>
      <c r="N141" s="163" t="s">
        <v>37</v>
      </c>
      <c r="O141" s="54"/>
      <c r="P141" s="164">
        <f>O141*H141</f>
        <v>0</v>
      </c>
      <c r="Q141" s="164">
        <v>3.0000000000000001E-3</v>
      </c>
      <c r="R141" s="164">
        <f>Q141*H141</f>
        <v>4.41E-2</v>
      </c>
      <c r="S141" s="164">
        <v>0</v>
      </c>
      <c r="T141" s="165">
        <f>S141*H141</f>
        <v>0</v>
      </c>
      <c r="U141" s="28"/>
      <c r="V141" s="28"/>
      <c r="W141" s="28"/>
      <c r="X141" s="28"/>
      <c r="Y141" s="28"/>
      <c r="Z141" s="28"/>
      <c r="AA141" s="28"/>
      <c r="AB141" s="28"/>
      <c r="AC141" s="28"/>
      <c r="AD141" s="28"/>
      <c r="AE141" s="28"/>
      <c r="AR141" s="166" t="s">
        <v>128</v>
      </c>
      <c r="AT141" s="166" t="s">
        <v>124</v>
      </c>
      <c r="AU141" s="166" t="s">
        <v>129</v>
      </c>
      <c r="AY141" s="13" t="s">
        <v>121</v>
      </c>
      <c r="BE141" s="167">
        <f>IF(N141="základní",J141,0)</f>
        <v>0</v>
      </c>
      <c r="BF141" s="167">
        <f>IF(N141="snížená",J141,0)</f>
        <v>2096.37</v>
      </c>
      <c r="BG141" s="167">
        <f>IF(N141="zákl. přenesená",J141,0)</f>
        <v>0</v>
      </c>
      <c r="BH141" s="167">
        <f>IF(N141="sníž. přenesená",J141,0)</f>
        <v>0</v>
      </c>
      <c r="BI141" s="167">
        <f>IF(N141="nulová",J141,0)</f>
        <v>0</v>
      </c>
      <c r="BJ141" s="13" t="s">
        <v>129</v>
      </c>
      <c r="BK141" s="167">
        <f>ROUND(I141*H141,2)</f>
        <v>2096.37</v>
      </c>
      <c r="BL141" s="13" t="s">
        <v>128</v>
      </c>
      <c r="BM141" s="166" t="s">
        <v>141</v>
      </c>
    </row>
    <row r="142" spans="1:65" s="1" customFormat="1" ht="24" customHeight="1" x14ac:dyDescent="0.2">
      <c r="A142" s="28"/>
      <c r="B142" s="153"/>
      <c r="C142" s="154" t="s">
        <v>142</v>
      </c>
      <c r="D142" s="154" t="s">
        <v>124</v>
      </c>
      <c r="E142" s="155" t="s">
        <v>143</v>
      </c>
      <c r="F142" s="156" t="s">
        <v>144</v>
      </c>
      <c r="G142" s="157" t="s">
        <v>127</v>
      </c>
      <c r="H142" s="158">
        <v>26.4</v>
      </c>
      <c r="I142" s="159">
        <v>302.35000000000002</v>
      </c>
      <c r="J142" s="160">
        <f>ROUND(I142*H142,2)</f>
        <v>7982.04</v>
      </c>
      <c r="K142" s="161"/>
      <c r="L142" s="29"/>
      <c r="M142" s="162" t="s">
        <v>1</v>
      </c>
      <c r="N142" s="163" t="s">
        <v>37</v>
      </c>
      <c r="O142" s="54"/>
      <c r="P142" s="164">
        <f>O142*H142</f>
        <v>0</v>
      </c>
      <c r="Q142" s="164">
        <v>1.103E-2</v>
      </c>
      <c r="R142" s="164">
        <f>Q142*H142</f>
        <v>0.29119200000000001</v>
      </c>
      <c r="S142" s="164">
        <v>0</v>
      </c>
      <c r="T142" s="165">
        <f>S142*H142</f>
        <v>0</v>
      </c>
      <c r="U142" s="28"/>
      <c r="V142" s="28"/>
      <c r="W142" s="28"/>
      <c r="X142" s="28"/>
      <c r="Y142" s="28"/>
      <c r="Z142" s="28"/>
      <c r="AA142" s="28"/>
      <c r="AB142" s="28"/>
      <c r="AC142" s="28"/>
      <c r="AD142" s="28"/>
      <c r="AE142" s="28"/>
      <c r="AR142" s="166" t="s">
        <v>128</v>
      </c>
      <c r="AT142" s="166" t="s">
        <v>124</v>
      </c>
      <c r="AU142" s="166" t="s">
        <v>129</v>
      </c>
      <c r="AY142" s="13" t="s">
        <v>121</v>
      </c>
      <c r="BE142" s="167">
        <f>IF(N142="základní",J142,0)</f>
        <v>0</v>
      </c>
      <c r="BF142" s="167">
        <f>IF(N142="snížená",J142,0)</f>
        <v>7982.04</v>
      </c>
      <c r="BG142" s="167">
        <f>IF(N142="zákl. přenesená",J142,0)</f>
        <v>0</v>
      </c>
      <c r="BH142" s="167">
        <f>IF(N142="sníž. přenesená",J142,0)</f>
        <v>0</v>
      </c>
      <c r="BI142" s="167">
        <f>IF(N142="nulová",J142,0)</f>
        <v>0</v>
      </c>
      <c r="BJ142" s="13" t="s">
        <v>129</v>
      </c>
      <c r="BK142" s="167">
        <f>ROUND(I142*H142,2)</f>
        <v>7982.04</v>
      </c>
      <c r="BL142" s="13" t="s">
        <v>128</v>
      </c>
      <c r="BM142" s="166" t="s">
        <v>145</v>
      </c>
    </row>
    <row r="143" spans="1:65" s="1" customFormat="1" ht="24" customHeight="1" x14ac:dyDescent="0.2">
      <c r="A143" s="28"/>
      <c r="B143" s="153"/>
      <c r="C143" s="154" t="s">
        <v>134</v>
      </c>
      <c r="D143" s="154" t="s">
        <v>124</v>
      </c>
      <c r="E143" s="155" t="s">
        <v>146</v>
      </c>
      <c r="F143" s="156" t="s">
        <v>147</v>
      </c>
      <c r="G143" s="157" t="s">
        <v>148</v>
      </c>
      <c r="H143" s="158">
        <v>2</v>
      </c>
      <c r="I143" s="159">
        <v>332.7</v>
      </c>
      <c r="J143" s="160">
        <f>ROUND(I143*H143,2)</f>
        <v>665.4</v>
      </c>
      <c r="K143" s="161"/>
      <c r="L143" s="29"/>
      <c r="M143" s="162" t="s">
        <v>1</v>
      </c>
      <c r="N143" s="163" t="s">
        <v>37</v>
      </c>
      <c r="O143" s="54"/>
      <c r="P143" s="164">
        <f>O143*H143</f>
        <v>0</v>
      </c>
      <c r="Q143" s="164">
        <v>1.6979999999999999E-2</v>
      </c>
      <c r="R143" s="164">
        <f>Q143*H143</f>
        <v>3.3959999999999997E-2</v>
      </c>
      <c r="S143" s="164">
        <v>0</v>
      </c>
      <c r="T143" s="165">
        <f>S143*H143</f>
        <v>0</v>
      </c>
      <c r="U143" s="28"/>
      <c r="V143" s="28"/>
      <c r="W143" s="28"/>
      <c r="X143" s="28"/>
      <c r="Y143" s="28"/>
      <c r="Z143" s="28"/>
      <c r="AA143" s="28"/>
      <c r="AB143" s="28"/>
      <c r="AC143" s="28"/>
      <c r="AD143" s="28"/>
      <c r="AE143" s="28"/>
      <c r="AR143" s="166" t="s">
        <v>128</v>
      </c>
      <c r="AT143" s="166" t="s">
        <v>124</v>
      </c>
      <c r="AU143" s="166" t="s">
        <v>129</v>
      </c>
      <c r="AY143" s="13" t="s">
        <v>121</v>
      </c>
      <c r="BE143" s="167">
        <f>IF(N143="základní",J143,0)</f>
        <v>0</v>
      </c>
      <c r="BF143" s="167">
        <f>IF(N143="snížená",J143,0)</f>
        <v>665.4</v>
      </c>
      <c r="BG143" s="167">
        <f>IF(N143="zákl. přenesená",J143,0)</f>
        <v>0</v>
      </c>
      <c r="BH143" s="167">
        <f>IF(N143="sníž. přenesená",J143,0)</f>
        <v>0</v>
      </c>
      <c r="BI143" s="167">
        <f>IF(N143="nulová",J143,0)</f>
        <v>0</v>
      </c>
      <c r="BJ143" s="13" t="s">
        <v>129</v>
      </c>
      <c r="BK143" s="167">
        <f>ROUND(I143*H143,2)</f>
        <v>665.4</v>
      </c>
      <c r="BL143" s="13" t="s">
        <v>128</v>
      </c>
      <c r="BM143" s="166" t="s">
        <v>149</v>
      </c>
    </row>
    <row r="144" spans="1:65" s="1" customFormat="1" ht="16.5" customHeight="1" x14ac:dyDescent="0.2">
      <c r="A144" s="28"/>
      <c r="B144" s="153"/>
      <c r="C144" s="168" t="s">
        <v>150</v>
      </c>
      <c r="D144" s="168" t="s">
        <v>151</v>
      </c>
      <c r="E144" s="169" t="s">
        <v>152</v>
      </c>
      <c r="F144" s="170" t="s">
        <v>153</v>
      </c>
      <c r="G144" s="171" t="s">
        <v>148</v>
      </c>
      <c r="H144" s="172">
        <v>2</v>
      </c>
      <c r="I144" s="173">
        <v>933.8</v>
      </c>
      <c r="J144" s="174">
        <f>ROUND(I144*H144,2)</f>
        <v>1867.6</v>
      </c>
      <c r="K144" s="175"/>
      <c r="L144" s="176"/>
      <c r="M144" s="177" t="s">
        <v>1</v>
      </c>
      <c r="N144" s="178" t="s">
        <v>37</v>
      </c>
      <c r="O144" s="54"/>
      <c r="P144" s="164">
        <f>O144*H144</f>
        <v>0</v>
      </c>
      <c r="Q144" s="164">
        <v>1.225E-2</v>
      </c>
      <c r="R144" s="164">
        <f>Q144*H144</f>
        <v>2.4500000000000001E-2</v>
      </c>
      <c r="S144" s="164">
        <v>0</v>
      </c>
      <c r="T144" s="165">
        <f>S144*H144</f>
        <v>0</v>
      </c>
      <c r="U144" s="28"/>
      <c r="V144" s="28"/>
      <c r="W144" s="28"/>
      <c r="X144" s="28"/>
      <c r="Y144" s="28"/>
      <c r="Z144" s="28"/>
      <c r="AA144" s="28"/>
      <c r="AB144" s="28"/>
      <c r="AC144" s="28"/>
      <c r="AD144" s="28"/>
      <c r="AE144" s="28"/>
      <c r="AR144" s="166" t="s">
        <v>154</v>
      </c>
      <c r="AT144" s="166" t="s">
        <v>151</v>
      </c>
      <c r="AU144" s="166" t="s">
        <v>129</v>
      </c>
      <c r="AY144" s="13" t="s">
        <v>121</v>
      </c>
      <c r="BE144" s="167">
        <f>IF(N144="základní",J144,0)</f>
        <v>0</v>
      </c>
      <c r="BF144" s="167">
        <f>IF(N144="snížená",J144,0)</f>
        <v>1867.6</v>
      </c>
      <c r="BG144" s="167">
        <f>IF(N144="zákl. přenesená",J144,0)</f>
        <v>0</v>
      </c>
      <c r="BH144" s="167">
        <f>IF(N144="sníž. přenesená",J144,0)</f>
        <v>0</v>
      </c>
      <c r="BI144" s="167">
        <f>IF(N144="nulová",J144,0)</f>
        <v>0</v>
      </c>
      <c r="BJ144" s="13" t="s">
        <v>129</v>
      </c>
      <c r="BK144" s="167">
        <f>ROUND(I144*H144,2)</f>
        <v>1867.6</v>
      </c>
      <c r="BL144" s="13" t="s">
        <v>128</v>
      </c>
      <c r="BM144" s="166" t="s">
        <v>155</v>
      </c>
    </row>
    <row r="145" spans="1:65" s="11" customFormat="1" ht="22.9" customHeight="1" x14ac:dyDescent="0.2">
      <c r="B145" s="140"/>
      <c r="D145" s="141" t="s">
        <v>70</v>
      </c>
      <c r="E145" s="151" t="s">
        <v>156</v>
      </c>
      <c r="F145" s="151" t="s">
        <v>157</v>
      </c>
      <c r="I145" s="143"/>
      <c r="J145" s="152">
        <f>BK145</f>
        <v>28292.32</v>
      </c>
      <c r="L145" s="140"/>
      <c r="M145" s="145"/>
      <c r="N145" s="146"/>
      <c r="O145" s="146"/>
      <c r="P145" s="147">
        <f>SUM(P146:P153)</f>
        <v>0</v>
      </c>
      <c r="Q145" s="146"/>
      <c r="R145" s="147">
        <f>SUM(R146:R153)</f>
        <v>3.0645100000000003E-3</v>
      </c>
      <c r="S145" s="146"/>
      <c r="T145" s="148">
        <f>SUM(T146:T153)</f>
        <v>1.7329250000000003</v>
      </c>
      <c r="AR145" s="141" t="s">
        <v>76</v>
      </c>
      <c r="AT145" s="149" t="s">
        <v>70</v>
      </c>
      <c r="AU145" s="149" t="s">
        <v>76</v>
      </c>
      <c r="AY145" s="141" t="s">
        <v>121</v>
      </c>
      <c r="BK145" s="150">
        <f>SUM(BK146:BK153)</f>
        <v>28292.32</v>
      </c>
    </row>
    <row r="146" spans="1:65" s="1" customFormat="1" ht="24" customHeight="1" x14ac:dyDescent="0.2">
      <c r="A146" s="28"/>
      <c r="B146" s="153"/>
      <c r="C146" s="154" t="s">
        <v>154</v>
      </c>
      <c r="D146" s="154" t="s">
        <v>124</v>
      </c>
      <c r="E146" s="155" t="s">
        <v>158</v>
      </c>
      <c r="F146" s="156" t="s">
        <v>159</v>
      </c>
      <c r="G146" s="157" t="s">
        <v>127</v>
      </c>
      <c r="H146" s="158">
        <v>25.571000000000002</v>
      </c>
      <c r="I146" s="159">
        <v>20.82</v>
      </c>
      <c r="J146" s="160">
        <f t="shared" ref="J146:J153" si="0">ROUND(I146*H146,2)</f>
        <v>532.39</v>
      </c>
      <c r="K146" s="161"/>
      <c r="L146" s="29"/>
      <c r="M146" s="162" t="s">
        <v>1</v>
      </c>
      <c r="N146" s="163" t="s">
        <v>37</v>
      </c>
      <c r="O146" s="54"/>
      <c r="P146" s="164">
        <f t="shared" ref="P146:P153" si="1">O146*H146</f>
        <v>0</v>
      </c>
      <c r="Q146" s="164">
        <v>1.0000000000000001E-5</v>
      </c>
      <c r="R146" s="164">
        <f t="shared" ref="R146:R153" si="2">Q146*H146</f>
        <v>2.5571000000000003E-4</v>
      </c>
      <c r="S146" s="164">
        <v>0</v>
      </c>
      <c r="T146" s="165">
        <f t="shared" ref="T146:T153" si="3">S146*H146</f>
        <v>0</v>
      </c>
      <c r="U146" s="28"/>
      <c r="V146" s="28"/>
      <c r="W146" s="28"/>
      <c r="X146" s="28"/>
      <c r="Y146" s="28"/>
      <c r="Z146" s="28"/>
      <c r="AA146" s="28"/>
      <c r="AB146" s="28"/>
      <c r="AC146" s="28"/>
      <c r="AD146" s="28"/>
      <c r="AE146" s="28"/>
      <c r="AR146" s="166" t="s">
        <v>128</v>
      </c>
      <c r="AT146" s="166" t="s">
        <v>124</v>
      </c>
      <c r="AU146" s="166" t="s">
        <v>129</v>
      </c>
      <c r="AY146" s="13" t="s">
        <v>121</v>
      </c>
      <c r="BE146" s="167">
        <f t="shared" ref="BE146:BE153" si="4">IF(N146="základní",J146,0)</f>
        <v>0</v>
      </c>
      <c r="BF146" s="167">
        <f t="shared" ref="BF146:BF153" si="5">IF(N146="snížená",J146,0)</f>
        <v>532.39</v>
      </c>
      <c r="BG146" s="167">
        <f t="shared" ref="BG146:BG153" si="6">IF(N146="zákl. přenesená",J146,0)</f>
        <v>0</v>
      </c>
      <c r="BH146" s="167">
        <f t="shared" ref="BH146:BH153" si="7">IF(N146="sníž. přenesená",J146,0)</f>
        <v>0</v>
      </c>
      <c r="BI146" s="167">
        <f t="shared" ref="BI146:BI153" si="8">IF(N146="nulová",J146,0)</f>
        <v>0</v>
      </c>
      <c r="BJ146" s="13" t="s">
        <v>129</v>
      </c>
      <c r="BK146" s="167">
        <f t="shared" ref="BK146:BK153" si="9">ROUND(I146*H146,2)</f>
        <v>532.39</v>
      </c>
      <c r="BL146" s="13" t="s">
        <v>128</v>
      </c>
      <c r="BM146" s="166" t="s">
        <v>160</v>
      </c>
    </row>
    <row r="147" spans="1:65" s="1" customFormat="1" ht="24" customHeight="1" x14ac:dyDescent="0.2">
      <c r="A147" s="28"/>
      <c r="B147" s="153"/>
      <c r="C147" s="154" t="s">
        <v>156</v>
      </c>
      <c r="D147" s="154" t="s">
        <v>124</v>
      </c>
      <c r="E147" s="155" t="s">
        <v>161</v>
      </c>
      <c r="F147" s="156" t="s">
        <v>162</v>
      </c>
      <c r="G147" s="157" t="s">
        <v>127</v>
      </c>
      <c r="H147" s="158">
        <v>70.22</v>
      </c>
      <c r="I147" s="159">
        <v>108.34</v>
      </c>
      <c r="J147" s="160">
        <f t="shared" si="0"/>
        <v>7607.63</v>
      </c>
      <c r="K147" s="161"/>
      <c r="L147" s="29"/>
      <c r="M147" s="162" t="s">
        <v>1</v>
      </c>
      <c r="N147" s="163" t="s">
        <v>37</v>
      </c>
      <c r="O147" s="54"/>
      <c r="P147" s="164">
        <f t="shared" si="1"/>
        <v>0</v>
      </c>
      <c r="Q147" s="164">
        <v>4.0000000000000003E-5</v>
      </c>
      <c r="R147" s="164">
        <f t="shared" si="2"/>
        <v>2.8088000000000002E-3</v>
      </c>
      <c r="S147" s="164">
        <v>0</v>
      </c>
      <c r="T147" s="165">
        <f t="shared" si="3"/>
        <v>0</v>
      </c>
      <c r="U147" s="28"/>
      <c r="V147" s="28"/>
      <c r="W147" s="28"/>
      <c r="X147" s="28"/>
      <c r="Y147" s="28"/>
      <c r="Z147" s="28"/>
      <c r="AA147" s="28"/>
      <c r="AB147" s="28"/>
      <c r="AC147" s="28"/>
      <c r="AD147" s="28"/>
      <c r="AE147" s="28"/>
      <c r="AR147" s="166" t="s">
        <v>128</v>
      </c>
      <c r="AT147" s="166" t="s">
        <v>124</v>
      </c>
      <c r="AU147" s="166" t="s">
        <v>129</v>
      </c>
      <c r="AY147" s="13" t="s">
        <v>121</v>
      </c>
      <c r="BE147" s="167">
        <f t="shared" si="4"/>
        <v>0</v>
      </c>
      <c r="BF147" s="167">
        <f t="shared" si="5"/>
        <v>7607.63</v>
      </c>
      <c r="BG147" s="167">
        <f t="shared" si="6"/>
        <v>0</v>
      </c>
      <c r="BH147" s="167">
        <f t="shared" si="7"/>
        <v>0</v>
      </c>
      <c r="BI147" s="167">
        <f t="shared" si="8"/>
        <v>0</v>
      </c>
      <c r="BJ147" s="13" t="s">
        <v>129</v>
      </c>
      <c r="BK147" s="167">
        <f t="shared" si="9"/>
        <v>7607.63</v>
      </c>
      <c r="BL147" s="13" t="s">
        <v>128</v>
      </c>
      <c r="BM147" s="166" t="s">
        <v>163</v>
      </c>
    </row>
    <row r="148" spans="1:65" s="1" customFormat="1" ht="16.5" customHeight="1" x14ac:dyDescent="0.2">
      <c r="A148" s="28"/>
      <c r="B148" s="153"/>
      <c r="C148" s="154" t="s">
        <v>164</v>
      </c>
      <c r="D148" s="154" t="s">
        <v>124</v>
      </c>
      <c r="E148" s="155" t="s">
        <v>165</v>
      </c>
      <c r="F148" s="156" t="s">
        <v>166</v>
      </c>
      <c r="G148" s="157" t="s">
        <v>127</v>
      </c>
      <c r="H148" s="158">
        <v>0.77500000000000002</v>
      </c>
      <c r="I148" s="159">
        <v>2236.08</v>
      </c>
      <c r="J148" s="160">
        <f t="shared" si="0"/>
        <v>1732.96</v>
      </c>
      <c r="K148" s="161"/>
      <c r="L148" s="29"/>
      <c r="M148" s="162" t="s">
        <v>1</v>
      </c>
      <c r="N148" s="163" t="s">
        <v>37</v>
      </c>
      <c r="O148" s="54"/>
      <c r="P148" s="164">
        <f t="shared" si="1"/>
        <v>0</v>
      </c>
      <c r="Q148" s="164">
        <v>0</v>
      </c>
      <c r="R148" s="164">
        <f t="shared" si="2"/>
        <v>0</v>
      </c>
      <c r="S148" s="164">
        <v>0.13100000000000001</v>
      </c>
      <c r="T148" s="165">
        <f t="shared" si="3"/>
        <v>0.101525</v>
      </c>
      <c r="U148" s="28"/>
      <c r="V148" s="28"/>
      <c r="W148" s="28"/>
      <c r="X148" s="28"/>
      <c r="Y148" s="28"/>
      <c r="Z148" s="28"/>
      <c r="AA148" s="28"/>
      <c r="AB148" s="28"/>
      <c r="AC148" s="28"/>
      <c r="AD148" s="28"/>
      <c r="AE148" s="28"/>
      <c r="AR148" s="166" t="s">
        <v>128</v>
      </c>
      <c r="AT148" s="166" t="s">
        <v>124</v>
      </c>
      <c r="AU148" s="166" t="s">
        <v>129</v>
      </c>
      <c r="AY148" s="13" t="s">
        <v>121</v>
      </c>
      <c r="BE148" s="167">
        <f t="shared" si="4"/>
        <v>0</v>
      </c>
      <c r="BF148" s="167">
        <f t="shared" si="5"/>
        <v>1732.96</v>
      </c>
      <c r="BG148" s="167">
        <f t="shared" si="6"/>
        <v>0</v>
      </c>
      <c r="BH148" s="167">
        <f t="shared" si="7"/>
        <v>0</v>
      </c>
      <c r="BI148" s="167">
        <f t="shared" si="8"/>
        <v>0</v>
      </c>
      <c r="BJ148" s="13" t="s">
        <v>129</v>
      </c>
      <c r="BK148" s="167">
        <f t="shared" si="9"/>
        <v>1732.96</v>
      </c>
      <c r="BL148" s="13" t="s">
        <v>128</v>
      </c>
      <c r="BM148" s="166" t="s">
        <v>167</v>
      </c>
    </row>
    <row r="149" spans="1:65" s="1" customFormat="1" ht="24" customHeight="1" x14ac:dyDescent="0.2">
      <c r="A149" s="28"/>
      <c r="B149" s="153"/>
      <c r="C149" s="154" t="s">
        <v>168</v>
      </c>
      <c r="D149" s="154" t="s">
        <v>124</v>
      </c>
      <c r="E149" s="155" t="s">
        <v>169</v>
      </c>
      <c r="F149" s="156" t="s">
        <v>170</v>
      </c>
      <c r="G149" s="157" t="s">
        <v>127</v>
      </c>
      <c r="H149" s="158">
        <v>15.346</v>
      </c>
      <c r="I149" s="159">
        <v>790</v>
      </c>
      <c r="J149" s="160">
        <f t="shared" si="0"/>
        <v>12123.34</v>
      </c>
      <c r="K149" s="161"/>
      <c r="L149" s="29"/>
      <c r="M149" s="162" t="s">
        <v>1</v>
      </c>
      <c r="N149" s="163" t="s">
        <v>37</v>
      </c>
      <c r="O149" s="54"/>
      <c r="P149" s="164">
        <f t="shared" si="1"/>
        <v>0</v>
      </c>
      <c r="Q149" s="164">
        <v>0</v>
      </c>
      <c r="R149" s="164">
        <f t="shared" si="2"/>
        <v>0</v>
      </c>
      <c r="S149" s="164">
        <v>0.1</v>
      </c>
      <c r="T149" s="165">
        <f t="shared" si="3"/>
        <v>1.5346000000000002</v>
      </c>
      <c r="U149" s="28"/>
      <c r="V149" s="28"/>
      <c r="W149" s="28"/>
      <c r="X149" s="28"/>
      <c r="Y149" s="28"/>
      <c r="Z149" s="28"/>
      <c r="AA149" s="28"/>
      <c r="AB149" s="28"/>
      <c r="AC149" s="28"/>
      <c r="AD149" s="28"/>
      <c r="AE149" s="28"/>
      <c r="AR149" s="166" t="s">
        <v>128</v>
      </c>
      <c r="AT149" s="166" t="s">
        <v>124</v>
      </c>
      <c r="AU149" s="166" t="s">
        <v>129</v>
      </c>
      <c r="AY149" s="13" t="s">
        <v>121</v>
      </c>
      <c r="BE149" s="167">
        <f t="shared" si="4"/>
        <v>0</v>
      </c>
      <c r="BF149" s="167">
        <f t="shared" si="5"/>
        <v>12123.34</v>
      </c>
      <c r="BG149" s="167">
        <f t="shared" si="6"/>
        <v>0</v>
      </c>
      <c r="BH149" s="167">
        <f t="shared" si="7"/>
        <v>0</v>
      </c>
      <c r="BI149" s="167">
        <f t="shared" si="8"/>
        <v>0</v>
      </c>
      <c r="BJ149" s="13" t="s">
        <v>129</v>
      </c>
      <c r="BK149" s="167">
        <f t="shared" si="9"/>
        <v>12123.34</v>
      </c>
      <c r="BL149" s="13" t="s">
        <v>128</v>
      </c>
      <c r="BM149" s="166" t="s">
        <v>171</v>
      </c>
    </row>
    <row r="150" spans="1:65" s="1" customFormat="1" ht="24" customHeight="1" x14ac:dyDescent="0.2">
      <c r="A150" s="28"/>
      <c r="B150" s="153"/>
      <c r="C150" s="154" t="s">
        <v>172</v>
      </c>
      <c r="D150" s="154" t="s">
        <v>124</v>
      </c>
      <c r="E150" s="155" t="s">
        <v>173</v>
      </c>
      <c r="F150" s="156" t="s">
        <v>174</v>
      </c>
      <c r="G150" s="157" t="s">
        <v>175</v>
      </c>
      <c r="H150" s="158">
        <v>8.8000000000000007</v>
      </c>
      <c r="I150" s="159">
        <v>85</v>
      </c>
      <c r="J150" s="160">
        <f t="shared" si="0"/>
        <v>748</v>
      </c>
      <c r="K150" s="161"/>
      <c r="L150" s="29"/>
      <c r="M150" s="162" t="s">
        <v>1</v>
      </c>
      <c r="N150" s="163" t="s">
        <v>37</v>
      </c>
      <c r="O150" s="54"/>
      <c r="P150" s="164">
        <f t="shared" si="1"/>
        <v>0</v>
      </c>
      <c r="Q150" s="164">
        <v>0</v>
      </c>
      <c r="R150" s="164">
        <f t="shared" si="2"/>
        <v>0</v>
      </c>
      <c r="S150" s="164">
        <v>1.0999999999999999E-2</v>
      </c>
      <c r="T150" s="165">
        <f t="shared" si="3"/>
        <v>9.6799999999999997E-2</v>
      </c>
      <c r="U150" s="28"/>
      <c r="V150" s="28"/>
      <c r="W150" s="28"/>
      <c r="X150" s="28"/>
      <c r="Y150" s="28"/>
      <c r="Z150" s="28"/>
      <c r="AA150" s="28"/>
      <c r="AB150" s="28"/>
      <c r="AC150" s="28"/>
      <c r="AD150" s="28"/>
      <c r="AE150" s="28"/>
      <c r="AR150" s="166" t="s">
        <v>128</v>
      </c>
      <c r="AT150" s="166" t="s">
        <v>124</v>
      </c>
      <c r="AU150" s="166" t="s">
        <v>129</v>
      </c>
      <c r="AY150" s="13" t="s">
        <v>121</v>
      </c>
      <c r="BE150" s="167">
        <f t="shared" si="4"/>
        <v>0</v>
      </c>
      <c r="BF150" s="167">
        <f t="shared" si="5"/>
        <v>748</v>
      </c>
      <c r="BG150" s="167">
        <f t="shared" si="6"/>
        <v>0</v>
      </c>
      <c r="BH150" s="167">
        <f t="shared" si="7"/>
        <v>0</v>
      </c>
      <c r="BI150" s="167">
        <f t="shared" si="8"/>
        <v>0</v>
      </c>
      <c r="BJ150" s="13" t="s">
        <v>129</v>
      </c>
      <c r="BK150" s="167">
        <f t="shared" si="9"/>
        <v>748</v>
      </c>
      <c r="BL150" s="13" t="s">
        <v>128</v>
      </c>
      <c r="BM150" s="166" t="s">
        <v>176</v>
      </c>
    </row>
    <row r="151" spans="1:65" s="1" customFormat="1" ht="16.5" customHeight="1" x14ac:dyDescent="0.2">
      <c r="A151" s="28"/>
      <c r="B151" s="153"/>
      <c r="C151" s="154" t="s">
        <v>177</v>
      </c>
      <c r="D151" s="154" t="s">
        <v>124</v>
      </c>
      <c r="E151" s="155" t="s">
        <v>178</v>
      </c>
      <c r="F151" s="156" t="s">
        <v>179</v>
      </c>
      <c r="G151" s="157" t="s">
        <v>148</v>
      </c>
      <c r="H151" s="158">
        <v>1</v>
      </c>
      <c r="I151" s="159">
        <v>274</v>
      </c>
      <c r="J151" s="160">
        <f t="shared" si="0"/>
        <v>274</v>
      </c>
      <c r="K151" s="161"/>
      <c r="L151" s="29"/>
      <c r="M151" s="162" t="s">
        <v>1</v>
      </c>
      <c r="N151" s="163" t="s">
        <v>37</v>
      </c>
      <c r="O151" s="54"/>
      <c r="P151" s="164">
        <f t="shared" si="1"/>
        <v>0</v>
      </c>
      <c r="Q151" s="164">
        <v>0</v>
      </c>
      <c r="R151" s="164">
        <f t="shared" si="2"/>
        <v>0</v>
      </c>
      <c r="S151" s="164">
        <v>0</v>
      </c>
      <c r="T151" s="165">
        <f t="shared" si="3"/>
        <v>0</v>
      </c>
      <c r="U151" s="28"/>
      <c r="V151" s="28"/>
      <c r="W151" s="28"/>
      <c r="X151" s="28"/>
      <c r="Y151" s="28"/>
      <c r="Z151" s="28"/>
      <c r="AA151" s="28"/>
      <c r="AB151" s="28"/>
      <c r="AC151" s="28"/>
      <c r="AD151" s="28"/>
      <c r="AE151" s="28"/>
      <c r="AR151" s="166" t="s">
        <v>128</v>
      </c>
      <c r="AT151" s="166" t="s">
        <v>124</v>
      </c>
      <c r="AU151" s="166" t="s">
        <v>129</v>
      </c>
      <c r="AY151" s="13" t="s">
        <v>121</v>
      </c>
      <c r="BE151" s="167">
        <f t="shared" si="4"/>
        <v>0</v>
      </c>
      <c r="BF151" s="167">
        <f t="shared" si="5"/>
        <v>274</v>
      </c>
      <c r="BG151" s="167">
        <f t="shared" si="6"/>
        <v>0</v>
      </c>
      <c r="BH151" s="167">
        <f t="shared" si="7"/>
        <v>0</v>
      </c>
      <c r="BI151" s="167">
        <f t="shared" si="8"/>
        <v>0</v>
      </c>
      <c r="BJ151" s="13" t="s">
        <v>129</v>
      </c>
      <c r="BK151" s="167">
        <f t="shared" si="9"/>
        <v>274</v>
      </c>
      <c r="BL151" s="13" t="s">
        <v>128</v>
      </c>
      <c r="BM151" s="166" t="s">
        <v>180</v>
      </c>
    </row>
    <row r="152" spans="1:65" s="1" customFormat="1" ht="16.5" customHeight="1" x14ac:dyDescent="0.2">
      <c r="A152" s="28"/>
      <c r="B152" s="153"/>
      <c r="C152" s="154" t="s">
        <v>181</v>
      </c>
      <c r="D152" s="154" t="s">
        <v>124</v>
      </c>
      <c r="E152" s="155" t="s">
        <v>182</v>
      </c>
      <c r="F152" s="156" t="s">
        <v>183</v>
      </c>
      <c r="G152" s="157" t="s">
        <v>184</v>
      </c>
      <c r="H152" s="158">
        <v>1</v>
      </c>
      <c r="I152" s="159">
        <v>274</v>
      </c>
      <c r="J152" s="160">
        <f t="shared" si="0"/>
        <v>274</v>
      </c>
      <c r="K152" s="161"/>
      <c r="L152" s="29"/>
      <c r="M152" s="162" t="s">
        <v>1</v>
      </c>
      <c r="N152" s="163" t="s">
        <v>37</v>
      </c>
      <c r="O152" s="54"/>
      <c r="P152" s="164">
        <f t="shared" si="1"/>
        <v>0</v>
      </c>
      <c r="Q152" s="164">
        <v>0</v>
      </c>
      <c r="R152" s="164">
        <f t="shared" si="2"/>
        <v>0</v>
      </c>
      <c r="S152" s="164">
        <v>0</v>
      </c>
      <c r="T152" s="165">
        <f t="shared" si="3"/>
        <v>0</v>
      </c>
      <c r="U152" s="28"/>
      <c r="V152" s="28"/>
      <c r="W152" s="28"/>
      <c r="X152" s="28"/>
      <c r="Y152" s="28"/>
      <c r="Z152" s="28"/>
      <c r="AA152" s="28"/>
      <c r="AB152" s="28"/>
      <c r="AC152" s="28"/>
      <c r="AD152" s="28"/>
      <c r="AE152" s="28"/>
      <c r="AR152" s="166" t="s">
        <v>128</v>
      </c>
      <c r="AT152" s="166" t="s">
        <v>124</v>
      </c>
      <c r="AU152" s="166" t="s">
        <v>129</v>
      </c>
      <c r="AY152" s="13" t="s">
        <v>121</v>
      </c>
      <c r="BE152" s="167">
        <f t="shared" si="4"/>
        <v>0</v>
      </c>
      <c r="BF152" s="167">
        <f t="shared" si="5"/>
        <v>274</v>
      </c>
      <c r="BG152" s="167">
        <f t="shared" si="6"/>
        <v>0</v>
      </c>
      <c r="BH152" s="167">
        <f t="shared" si="7"/>
        <v>0</v>
      </c>
      <c r="BI152" s="167">
        <f t="shared" si="8"/>
        <v>0</v>
      </c>
      <c r="BJ152" s="13" t="s">
        <v>129</v>
      </c>
      <c r="BK152" s="167">
        <f t="shared" si="9"/>
        <v>274</v>
      </c>
      <c r="BL152" s="13" t="s">
        <v>128</v>
      </c>
      <c r="BM152" s="166" t="s">
        <v>185</v>
      </c>
    </row>
    <row r="153" spans="1:65" s="1" customFormat="1" ht="16.5" customHeight="1" x14ac:dyDescent="0.2">
      <c r="A153" s="28"/>
      <c r="B153" s="153"/>
      <c r="C153" s="154" t="s">
        <v>8</v>
      </c>
      <c r="D153" s="154" t="s">
        <v>124</v>
      </c>
      <c r="E153" s="155" t="s">
        <v>186</v>
      </c>
      <c r="F153" s="156" t="s">
        <v>187</v>
      </c>
      <c r="G153" s="157" t="s">
        <v>184</v>
      </c>
      <c r="H153" s="158">
        <v>1</v>
      </c>
      <c r="I153" s="159">
        <v>5000</v>
      </c>
      <c r="J153" s="160">
        <f t="shared" si="0"/>
        <v>5000</v>
      </c>
      <c r="K153" s="161"/>
      <c r="L153" s="29"/>
      <c r="M153" s="162" t="s">
        <v>1</v>
      </c>
      <c r="N153" s="163" t="s">
        <v>37</v>
      </c>
      <c r="O153" s="54"/>
      <c r="P153" s="164">
        <f t="shared" si="1"/>
        <v>0</v>
      </c>
      <c r="Q153" s="164">
        <v>0</v>
      </c>
      <c r="R153" s="164">
        <f t="shared" si="2"/>
        <v>0</v>
      </c>
      <c r="S153" s="164">
        <v>0</v>
      </c>
      <c r="T153" s="165">
        <f t="shared" si="3"/>
        <v>0</v>
      </c>
      <c r="U153" s="28"/>
      <c r="V153" s="28"/>
      <c r="W153" s="28"/>
      <c r="X153" s="28"/>
      <c r="Y153" s="28"/>
      <c r="Z153" s="28"/>
      <c r="AA153" s="28"/>
      <c r="AB153" s="28"/>
      <c r="AC153" s="28"/>
      <c r="AD153" s="28"/>
      <c r="AE153" s="28"/>
      <c r="AR153" s="166" t="s">
        <v>128</v>
      </c>
      <c r="AT153" s="166" t="s">
        <v>124</v>
      </c>
      <c r="AU153" s="166" t="s">
        <v>129</v>
      </c>
      <c r="AY153" s="13" t="s">
        <v>121</v>
      </c>
      <c r="BE153" s="167">
        <f t="shared" si="4"/>
        <v>0</v>
      </c>
      <c r="BF153" s="167">
        <f t="shared" si="5"/>
        <v>5000</v>
      </c>
      <c r="BG153" s="167">
        <f t="shared" si="6"/>
        <v>0</v>
      </c>
      <c r="BH153" s="167">
        <f t="shared" si="7"/>
        <v>0</v>
      </c>
      <c r="BI153" s="167">
        <f t="shared" si="8"/>
        <v>0</v>
      </c>
      <c r="BJ153" s="13" t="s">
        <v>129</v>
      </c>
      <c r="BK153" s="167">
        <f t="shared" si="9"/>
        <v>5000</v>
      </c>
      <c r="BL153" s="13" t="s">
        <v>128</v>
      </c>
      <c r="BM153" s="166" t="s">
        <v>188</v>
      </c>
    </row>
    <row r="154" spans="1:65" s="11" customFormat="1" ht="22.9" customHeight="1" x14ac:dyDescent="0.2">
      <c r="B154" s="140"/>
      <c r="D154" s="141" t="s">
        <v>70</v>
      </c>
      <c r="E154" s="151" t="s">
        <v>189</v>
      </c>
      <c r="F154" s="151" t="s">
        <v>190</v>
      </c>
      <c r="I154" s="143"/>
      <c r="J154" s="152">
        <f>BK154</f>
        <v>12900.380000000001</v>
      </c>
      <c r="L154" s="140"/>
      <c r="M154" s="145"/>
      <c r="N154" s="146"/>
      <c r="O154" s="146"/>
      <c r="P154" s="147">
        <f>SUM(P155:P158)</f>
        <v>0</v>
      </c>
      <c r="Q154" s="146"/>
      <c r="R154" s="147">
        <f>SUM(R155:R158)</f>
        <v>0</v>
      </c>
      <c r="S154" s="146"/>
      <c r="T154" s="148">
        <f>SUM(T155:T158)</f>
        <v>0</v>
      </c>
      <c r="AR154" s="141" t="s">
        <v>76</v>
      </c>
      <c r="AT154" s="149" t="s">
        <v>70</v>
      </c>
      <c r="AU154" s="149" t="s">
        <v>76</v>
      </c>
      <c r="AY154" s="141" t="s">
        <v>121</v>
      </c>
      <c r="BK154" s="150">
        <f>SUM(BK155:BK158)</f>
        <v>12900.380000000001</v>
      </c>
    </row>
    <row r="155" spans="1:65" s="1" customFormat="1" ht="24" customHeight="1" x14ac:dyDescent="0.2">
      <c r="A155" s="28"/>
      <c r="B155" s="153"/>
      <c r="C155" s="154" t="s">
        <v>191</v>
      </c>
      <c r="D155" s="154" t="s">
        <v>124</v>
      </c>
      <c r="E155" s="155" t="s">
        <v>192</v>
      </c>
      <c r="F155" s="156" t="s">
        <v>193</v>
      </c>
      <c r="G155" s="157" t="s">
        <v>194</v>
      </c>
      <c r="H155" s="158">
        <v>3.0139999999999998</v>
      </c>
      <c r="I155" s="159">
        <v>2964.03</v>
      </c>
      <c r="J155" s="160">
        <f>ROUND(I155*H155,2)</f>
        <v>8933.59</v>
      </c>
      <c r="K155" s="161"/>
      <c r="L155" s="29"/>
      <c r="M155" s="162" t="s">
        <v>1</v>
      </c>
      <c r="N155" s="163" t="s">
        <v>37</v>
      </c>
      <c r="O155" s="54"/>
      <c r="P155" s="164">
        <f>O155*H155</f>
        <v>0</v>
      </c>
      <c r="Q155" s="164">
        <v>0</v>
      </c>
      <c r="R155" s="164">
        <f>Q155*H155</f>
        <v>0</v>
      </c>
      <c r="S155" s="164">
        <v>0</v>
      </c>
      <c r="T155" s="165">
        <f>S155*H155</f>
        <v>0</v>
      </c>
      <c r="U155" s="28"/>
      <c r="V155" s="28"/>
      <c r="W155" s="28"/>
      <c r="X155" s="28"/>
      <c r="Y155" s="28"/>
      <c r="Z155" s="28"/>
      <c r="AA155" s="28"/>
      <c r="AB155" s="28"/>
      <c r="AC155" s="28"/>
      <c r="AD155" s="28"/>
      <c r="AE155" s="28"/>
      <c r="AR155" s="166" t="s">
        <v>128</v>
      </c>
      <c r="AT155" s="166" t="s">
        <v>124</v>
      </c>
      <c r="AU155" s="166" t="s">
        <v>129</v>
      </c>
      <c r="AY155" s="13" t="s">
        <v>121</v>
      </c>
      <c r="BE155" s="167">
        <f>IF(N155="základní",J155,0)</f>
        <v>0</v>
      </c>
      <c r="BF155" s="167">
        <f>IF(N155="snížená",J155,0)</f>
        <v>8933.59</v>
      </c>
      <c r="BG155" s="167">
        <f>IF(N155="zákl. přenesená",J155,0)</f>
        <v>0</v>
      </c>
      <c r="BH155" s="167">
        <f>IF(N155="sníž. přenesená",J155,0)</f>
        <v>0</v>
      </c>
      <c r="BI155" s="167">
        <f>IF(N155="nulová",J155,0)</f>
        <v>0</v>
      </c>
      <c r="BJ155" s="13" t="s">
        <v>129</v>
      </c>
      <c r="BK155" s="167">
        <f>ROUND(I155*H155,2)</f>
        <v>8933.59</v>
      </c>
      <c r="BL155" s="13" t="s">
        <v>128</v>
      </c>
      <c r="BM155" s="166" t="s">
        <v>195</v>
      </c>
    </row>
    <row r="156" spans="1:65" s="1" customFormat="1" ht="24" customHeight="1" x14ac:dyDescent="0.2">
      <c r="A156" s="28"/>
      <c r="B156" s="153"/>
      <c r="C156" s="154" t="s">
        <v>196</v>
      </c>
      <c r="D156" s="154" t="s">
        <v>124</v>
      </c>
      <c r="E156" s="155" t="s">
        <v>197</v>
      </c>
      <c r="F156" s="156" t="s">
        <v>198</v>
      </c>
      <c r="G156" s="157" t="s">
        <v>194</v>
      </c>
      <c r="H156" s="158">
        <v>3.0139999999999998</v>
      </c>
      <c r="I156" s="159">
        <v>230.62</v>
      </c>
      <c r="J156" s="160">
        <f>ROUND(I156*H156,2)</f>
        <v>695.09</v>
      </c>
      <c r="K156" s="161"/>
      <c r="L156" s="29"/>
      <c r="M156" s="162" t="s">
        <v>1</v>
      </c>
      <c r="N156" s="163" t="s">
        <v>37</v>
      </c>
      <c r="O156" s="54"/>
      <c r="P156" s="164">
        <f>O156*H156</f>
        <v>0</v>
      </c>
      <c r="Q156" s="164">
        <v>0</v>
      </c>
      <c r="R156" s="164">
        <f>Q156*H156</f>
        <v>0</v>
      </c>
      <c r="S156" s="164">
        <v>0</v>
      </c>
      <c r="T156" s="165">
        <f>S156*H156</f>
        <v>0</v>
      </c>
      <c r="U156" s="28"/>
      <c r="V156" s="28"/>
      <c r="W156" s="28"/>
      <c r="X156" s="28"/>
      <c r="Y156" s="28"/>
      <c r="Z156" s="28"/>
      <c r="AA156" s="28"/>
      <c r="AB156" s="28"/>
      <c r="AC156" s="28"/>
      <c r="AD156" s="28"/>
      <c r="AE156" s="28"/>
      <c r="AR156" s="166" t="s">
        <v>128</v>
      </c>
      <c r="AT156" s="166" t="s">
        <v>124</v>
      </c>
      <c r="AU156" s="166" t="s">
        <v>129</v>
      </c>
      <c r="AY156" s="13" t="s">
        <v>121</v>
      </c>
      <c r="BE156" s="167">
        <f>IF(N156="základní",J156,0)</f>
        <v>0</v>
      </c>
      <c r="BF156" s="167">
        <f>IF(N156="snížená",J156,0)</f>
        <v>695.09</v>
      </c>
      <c r="BG156" s="167">
        <f>IF(N156="zákl. přenesená",J156,0)</f>
        <v>0</v>
      </c>
      <c r="BH156" s="167">
        <f>IF(N156="sníž. přenesená",J156,0)</f>
        <v>0</v>
      </c>
      <c r="BI156" s="167">
        <f>IF(N156="nulová",J156,0)</f>
        <v>0</v>
      </c>
      <c r="BJ156" s="13" t="s">
        <v>129</v>
      </c>
      <c r="BK156" s="167">
        <f>ROUND(I156*H156,2)</f>
        <v>695.09</v>
      </c>
      <c r="BL156" s="13" t="s">
        <v>128</v>
      </c>
      <c r="BM156" s="166" t="s">
        <v>199</v>
      </c>
    </row>
    <row r="157" spans="1:65" s="1" customFormat="1" ht="24" customHeight="1" x14ac:dyDescent="0.2">
      <c r="A157" s="28"/>
      <c r="B157" s="153"/>
      <c r="C157" s="154" t="s">
        <v>200</v>
      </c>
      <c r="D157" s="154" t="s">
        <v>124</v>
      </c>
      <c r="E157" s="155" t="s">
        <v>201</v>
      </c>
      <c r="F157" s="156" t="s">
        <v>202</v>
      </c>
      <c r="G157" s="157" t="s">
        <v>194</v>
      </c>
      <c r="H157" s="158">
        <v>30.14</v>
      </c>
      <c r="I157" s="159">
        <v>10.8</v>
      </c>
      <c r="J157" s="160">
        <f>ROUND(I157*H157,2)</f>
        <v>325.51</v>
      </c>
      <c r="K157" s="161"/>
      <c r="L157" s="29"/>
      <c r="M157" s="162" t="s">
        <v>1</v>
      </c>
      <c r="N157" s="163" t="s">
        <v>37</v>
      </c>
      <c r="O157" s="54"/>
      <c r="P157" s="164">
        <f>O157*H157</f>
        <v>0</v>
      </c>
      <c r="Q157" s="164">
        <v>0</v>
      </c>
      <c r="R157" s="164">
        <f>Q157*H157</f>
        <v>0</v>
      </c>
      <c r="S157" s="164">
        <v>0</v>
      </c>
      <c r="T157" s="165">
        <f>S157*H157</f>
        <v>0</v>
      </c>
      <c r="U157" s="28"/>
      <c r="V157" s="28"/>
      <c r="W157" s="28"/>
      <c r="X157" s="28"/>
      <c r="Y157" s="28"/>
      <c r="Z157" s="28"/>
      <c r="AA157" s="28"/>
      <c r="AB157" s="28"/>
      <c r="AC157" s="28"/>
      <c r="AD157" s="28"/>
      <c r="AE157" s="28"/>
      <c r="AR157" s="166" t="s">
        <v>128</v>
      </c>
      <c r="AT157" s="166" t="s">
        <v>124</v>
      </c>
      <c r="AU157" s="166" t="s">
        <v>129</v>
      </c>
      <c r="AY157" s="13" t="s">
        <v>121</v>
      </c>
      <c r="BE157" s="167">
        <f>IF(N157="základní",J157,0)</f>
        <v>0</v>
      </c>
      <c r="BF157" s="167">
        <f>IF(N157="snížená",J157,0)</f>
        <v>325.51</v>
      </c>
      <c r="BG157" s="167">
        <f>IF(N157="zákl. přenesená",J157,0)</f>
        <v>0</v>
      </c>
      <c r="BH157" s="167">
        <f>IF(N157="sníž. přenesená",J157,0)</f>
        <v>0</v>
      </c>
      <c r="BI157" s="167">
        <f>IF(N157="nulová",J157,0)</f>
        <v>0</v>
      </c>
      <c r="BJ157" s="13" t="s">
        <v>129</v>
      </c>
      <c r="BK157" s="167">
        <f>ROUND(I157*H157,2)</f>
        <v>325.51</v>
      </c>
      <c r="BL157" s="13" t="s">
        <v>128</v>
      </c>
      <c r="BM157" s="166" t="s">
        <v>203</v>
      </c>
    </row>
    <row r="158" spans="1:65" s="1" customFormat="1" ht="24" customHeight="1" x14ac:dyDescent="0.2">
      <c r="A158" s="28"/>
      <c r="B158" s="153"/>
      <c r="C158" s="154" t="s">
        <v>204</v>
      </c>
      <c r="D158" s="154" t="s">
        <v>124</v>
      </c>
      <c r="E158" s="155" t="s">
        <v>205</v>
      </c>
      <c r="F158" s="156" t="s">
        <v>206</v>
      </c>
      <c r="G158" s="157" t="s">
        <v>194</v>
      </c>
      <c r="H158" s="158">
        <v>3.0139999999999998</v>
      </c>
      <c r="I158" s="159">
        <v>977.5</v>
      </c>
      <c r="J158" s="160">
        <f>ROUND(I158*H158,2)</f>
        <v>2946.19</v>
      </c>
      <c r="K158" s="161"/>
      <c r="L158" s="29"/>
      <c r="M158" s="162" t="s">
        <v>1</v>
      </c>
      <c r="N158" s="163" t="s">
        <v>37</v>
      </c>
      <c r="O158" s="54"/>
      <c r="P158" s="164">
        <f>O158*H158</f>
        <v>0</v>
      </c>
      <c r="Q158" s="164">
        <v>0</v>
      </c>
      <c r="R158" s="164">
        <f>Q158*H158</f>
        <v>0</v>
      </c>
      <c r="S158" s="164">
        <v>0</v>
      </c>
      <c r="T158" s="165">
        <f>S158*H158</f>
        <v>0</v>
      </c>
      <c r="U158" s="28"/>
      <c r="V158" s="28"/>
      <c r="W158" s="28"/>
      <c r="X158" s="28"/>
      <c r="Y158" s="28"/>
      <c r="Z158" s="28"/>
      <c r="AA158" s="28"/>
      <c r="AB158" s="28"/>
      <c r="AC158" s="28"/>
      <c r="AD158" s="28"/>
      <c r="AE158" s="28"/>
      <c r="AR158" s="166" t="s">
        <v>128</v>
      </c>
      <c r="AT158" s="166" t="s">
        <v>124</v>
      </c>
      <c r="AU158" s="166" t="s">
        <v>129</v>
      </c>
      <c r="AY158" s="13" t="s">
        <v>121</v>
      </c>
      <c r="BE158" s="167">
        <f>IF(N158="základní",J158,0)</f>
        <v>0</v>
      </c>
      <c r="BF158" s="167">
        <f>IF(N158="snížená",J158,0)</f>
        <v>2946.19</v>
      </c>
      <c r="BG158" s="167">
        <f>IF(N158="zákl. přenesená",J158,0)</f>
        <v>0</v>
      </c>
      <c r="BH158" s="167">
        <f>IF(N158="sníž. přenesená",J158,0)</f>
        <v>0</v>
      </c>
      <c r="BI158" s="167">
        <f>IF(N158="nulová",J158,0)</f>
        <v>0</v>
      </c>
      <c r="BJ158" s="13" t="s">
        <v>129</v>
      </c>
      <c r="BK158" s="167">
        <f>ROUND(I158*H158,2)</f>
        <v>2946.19</v>
      </c>
      <c r="BL158" s="13" t="s">
        <v>128</v>
      </c>
      <c r="BM158" s="166" t="s">
        <v>207</v>
      </c>
    </row>
    <row r="159" spans="1:65" s="11" customFormat="1" ht="22.9" customHeight="1" x14ac:dyDescent="0.2">
      <c r="B159" s="140"/>
      <c r="D159" s="141" t="s">
        <v>70</v>
      </c>
      <c r="E159" s="151" t="s">
        <v>208</v>
      </c>
      <c r="F159" s="151" t="s">
        <v>209</v>
      </c>
      <c r="I159" s="143"/>
      <c r="J159" s="152">
        <f>BK159</f>
        <v>8573.4</v>
      </c>
      <c r="L159" s="140"/>
      <c r="M159" s="145"/>
      <c r="N159" s="146"/>
      <c r="O159" s="146"/>
      <c r="P159" s="147">
        <f>P160</f>
        <v>0</v>
      </c>
      <c r="Q159" s="146"/>
      <c r="R159" s="147">
        <f>R160</f>
        <v>0</v>
      </c>
      <c r="S159" s="146"/>
      <c r="T159" s="148">
        <f>T160</f>
        <v>0</v>
      </c>
      <c r="AR159" s="141" t="s">
        <v>76</v>
      </c>
      <c r="AT159" s="149" t="s">
        <v>70</v>
      </c>
      <c r="AU159" s="149" t="s">
        <v>76</v>
      </c>
      <c r="AY159" s="141" t="s">
        <v>121</v>
      </c>
      <c r="BK159" s="150">
        <f>BK160</f>
        <v>8573.4</v>
      </c>
    </row>
    <row r="160" spans="1:65" s="1" customFormat="1" ht="16.5" customHeight="1" x14ac:dyDescent="0.2">
      <c r="A160" s="28"/>
      <c r="B160" s="153"/>
      <c r="C160" s="154" t="s">
        <v>210</v>
      </c>
      <c r="D160" s="154" t="s">
        <v>124</v>
      </c>
      <c r="E160" s="155" t="s">
        <v>211</v>
      </c>
      <c r="F160" s="156" t="s">
        <v>212</v>
      </c>
      <c r="G160" s="157" t="s">
        <v>194</v>
      </c>
      <c r="H160" s="158">
        <v>1.732</v>
      </c>
      <c r="I160" s="159">
        <v>4950</v>
      </c>
      <c r="J160" s="160">
        <f>ROUND(I160*H160,2)</f>
        <v>8573.4</v>
      </c>
      <c r="K160" s="161"/>
      <c r="L160" s="29"/>
      <c r="M160" s="162" t="s">
        <v>1</v>
      </c>
      <c r="N160" s="163" t="s">
        <v>37</v>
      </c>
      <c r="O160" s="54"/>
      <c r="P160" s="164">
        <f>O160*H160</f>
        <v>0</v>
      </c>
      <c r="Q160" s="164">
        <v>0</v>
      </c>
      <c r="R160" s="164">
        <f>Q160*H160</f>
        <v>0</v>
      </c>
      <c r="S160" s="164">
        <v>0</v>
      </c>
      <c r="T160" s="165">
        <f>S160*H160</f>
        <v>0</v>
      </c>
      <c r="U160" s="28"/>
      <c r="V160" s="28"/>
      <c r="W160" s="28"/>
      <c r="X160" s="28"/>
      <c r="Y160" s="28"/>
      <c r="Z160" s="28"/>
      <c r="AA160" s="28"/>
      <c r="AB160" s="28"/>
      <c r="AC160" s="28"/>
      <c r="AD160" s="28"/>
      <c r="AE160" s="28"/>
      <c r="AR160" s="166" t="s">
        <v>128</v>
      </c>
      <c r="AT160" s="166" t="s">
        <v>124</v>
      </c>
      <c r="AU160" s="166" t="s">
        <v>129</v>
      </c>
      <c r="AY160" s="13" t="s">
        <v>121</v>
      </c>
      <c r="BE160" s="167">
        <f>IF(N160="základní",J160,0)</f>
        <v>0</v>
      </c>
      <c r="BF160" s="167">
        <f>IF(N160="snížená",J160,0)</f>
        <v>8573.4</v>
      </c>
      <c r="BG160" s="167">
        <f>IF(N160="zákl. přenesená",J160,0)</f>
        <v>0</v>
      </c>
      <c r="BH160" s="167">
        <f>IF(N160="sníž. přenesená",J160,0)</f>
        <v>0</v>
      </c>
      <c r="BI160" s="167">
        <f>IF(N160="nulová",J160,0)</f>
        <v>0</v>
      </c>
      <c r="BJ160" s="13" t="s">
        <v>129</v>
      </c>
      <c r="BK160" s="167">
        <f>ROUND(I160*H160,2)</f>
        <v>8573.4</v>
      </c>
      <c r="BL160" s="13" t="s">
        <v>128</v>
      </c>
      <c r="BM160" s="166" t="s">
        <v>213</v>
      </c>
    </row>
    <row r="161" spans="1:65" s="11" customFormat="1" ht="25.9" customHeight="1" x14ac:dyDescent="0.2">
      <c r="B161" s="140"/>
      <c r="D161" s="141" t="s">
        <v>70</v>
      </c>
      <c r="E161" s="142" t="s">
        <v>214</v>
      </c>
      <c r="F161" s="142" t="s">
        <v>215</v>
      </c>
      <c r="I161" s="143"/>
      <c r="J161" s="144">
        <f>BK161</f>
        <v>535046.39</v>
      </c>
      <c r="L161" s="140"/>
      <c r="M161" s="145"/>
      <c r="N161" s="146"/>
      <c r="O161" s="146"/>
      <c r="P161" s="147">
        <f>P162+P175+P181+P189+P206+P208+P213+P218+P232+P237+P246+P259+P270+P279+P283</f>
        <v>0</v>
      </c>
      <c r="Q161" s="146"/>
      <c r="R161" s="147">
        <f>R162+R175+R181+R189+R206+R208+R213+R218+R232+R237+R246+R259+R270+R279+R283</f>
        <v>1.7655082600000003</v>
      </c>
      <c r="S161" s="146"/>
      <c r="T161" s="148">
        <f>T162+T175+T181+T189+T206+T208+T213+T218+T232+T237+T246+T259+T270+T279+T283</f>
        <v>1.28155139</v>
      </c>
      <c r="AR161" s="141" t="s">
        <v>129</v>
      </c>
      <c r="AT161" s="149" t="s">
        <v>70</v>
      </c>
      <c r="AU161" s="149" t="s">
        <v>71</v>
      </c>
      <c r="AY161" s="141" t="s">
        <v>121</v>
      </c>
      <c r="BK161" s="150">
        <f>BK162+BK175+BK181+BK189+BK206+BK208+BK213+BK218+BK232+BK237+BK246+BK259+BK270+BK279+BK283</f>
        <v>535046.39</v>
      </c>
    </row>
    <row r="162" spans="1:65" s="11" customFormat="1" ht="22.9" customHeight="1" x14ac:dyDescent="0.2">
      <c r="B162" s="140"/>
      <c r="D162" s="141" t="s">
        <v>70</v>
      </c>
      <c r="E162" s="151" t="s">
        <v>216</v>
      </c>
      <c r="F162" s="151" t="s">
        <v>217</v>
      </c>
      <c r="I162" s="143"/>
      <c r="J162" s="152">
        <f>BK162</f>
        <v>39129.869999999995</v>
      </c>
      <c r="L162" s="140"/>
      <c r="M162" s="145"/>
      <c r="N162" s="146"/>
      <c r="O162" s="146"/>
      <c r="P162" s="147">
        <f>SUM(P163:P174)</f>
        <v>0</v>
      </c>
      <c r="Q162" s="146"/>
      <c r="R162" s="147">
        <f>SUM(R163:R174)</f>
        <v>8.7603600000000004E-2</v>
      </c>
      <c r="S162" s="146"/>
      <c r="T162" s="148">
        <f>SUM(T163:T174)</f>
        <v>0</v>
      </c>
      <c r="AR162" s="141" t="s">
        <v>129</v>
      </c>
      <c r="AT162" s="149" t="s">
        <v>70</v>
      </c>
      <c r="AU162" s="149" t="s">
        <v>76</v>
      </c>
      <c r="AY162" s="141" t="s">
        <v>121</v>
      </c>
      <c r="BK162" s="150">
        <f>SUM(BK163:BK174)</f>
        <v>39129.869999999995</v>
      </c>
    </row>
    <row r="163" spans="1:65" s="1" customFormat="1" ht="24" customHeight="1" x14ac:dyDescent="0.2">
      <c r="A163" s="28"/>
      <c r="B163" s="153"/>
      <c r="C163" s="154" t="s">
        <v>7</v>
      </c>
      <c r="D163" s="154" t="s">
        <v>124</v>
      </c>
      <c r="E163" s="155" t="s">
        <v>218</v>
      </c>
      <c r="F163" s="156" t="s">
        <v>219</v>
      </c>
      <c r="G163" s="157" t="s">
        <v>127</v>
      </c>
      <c r="H163" s="158">
        <v>7.1529999999999996</v>
      </c>
      <c r="I163" s="159">
        <v>45</v>
      </c>
      <c r="J163" s="160">
        <f t="shared" ref="J163:J174" si="10">ROUND(I163*H163,2)</f>
        <v>321.89</v>
      </c>
      <c r="K163" s="161"/>
      <c r="L163" s="29"/>
      <c r="M163" s="162" t="s">
        <v>1</v>
      </c>
      <c r="N163" s="163" t="s">
        <v>37</v>
      </c>
      <c r="O163" s="54"/>
      <c r="P163" s="164">
        <f t="shared" ref="P163:P174" si="11">O163*H163</f>
        <v>0</v>
      </c>
      <c r="Q163" s="164">
        <v>0</v>
      </c>
      <c r="R163" s="164">
        <f t="shared" ref="R163:R174" si="12">Q163*H163</f>
        <v>0</v>
      </c>
      <c r="S163" s="164">
        <v>0</v>
      </c>
      <c r="T163" s="165">
        <f t="shared" ref="T163:T174" si="13">S163*H163</f>
        <v>0</v>
      </c>
      <c r="U163" s="28"/>
      <c r="V163" s="28"/>
      <c r="W163" s="28"/>
      <c r="X163" s="28"/>
      <c r="Y163" s="28"/>
      <c r="Z163" s="28"/>
      <c r="AA163" s="28"/>
      <c r="AB163" s="28"/>
      <c r="AC163" s="28"/>
      <c r="AD163" s="28"/>
      <c r="AE163" s="28"/>
      <c r="AR163" s="166" t="s">
        <v>191</v>
      </c>
      <c r="AT163" s="166" t="s">
        <v>124</v>
      </c>
      <c r="AU163" s="166" t="s">
        <v>129</v>
      </c>
      <c r="AY163" s="13" t="s">
        <v>121</v>
      </c>
      <c r="BE163" s="167">
        <f t="shared" ref="BE163:BE174" si="14">IF(N163="základní",J163,0)</f>
        <v>0</v>
      </c>
      <c r="BF163" s="167">
        <f t="shared" ref="BF163:BF174" si="15">IF(N163="snížená",J163,0)</f>
        <v>321.89</v>
      </c>
      <c r="BG163" s="167">
        <f t="shared" ref="BG163:BG174" si="16">IF(N163="zákl. přenesená",J163,0)</f>
        <v>0</v>
      </c>
      <c r="BH163" s="167">
        <f t="shared" ref="BH163:BH174" si="17">IF(N163="sníž. přenesená",J163,0)</f>
        <v>0</v>
      </c>
      <c r="BI163" s="167">
        <f t="shared" ref="BI163:BI174" si="18">IF(N163="nulová",J163,0)</f>
        <v>0</v>
      </c>
      <c r="BJ163" s="13" t="s">
        <v>129</v>
      </c>
      <c r="BK163" s="167">
        <f t="shared" ref="BK163:BK174" si="19">ROUND(I163*H163,2)</f>
        <v>321.89</v>
      </c>
      <c r="BL163" s="13" t="s">
        <v>191</v>
      </c>
      <c r="BM163" s="166" t="s">
        <v>220</v>
      </c>
    </row>
    <row r="164" spans="1:65" s="1" customFormat="1" ht="16.5" customHeight="1" x14ac:dyDescent="0.2">
      <c r="A164" s="28"/>
      <c r="B164" s="153"/>
      <c r="C164" s="168" t="s">
        <v>221</v>
      </c>
      <c r="D164" s="168" t="s">
        <v>151</v>
      </c>
      <c r="E164" s="169" t="s">
        <v>222</v>
      </c>
      <c r="F164" s="170" t="s">
        <v>223</v>
      </c>
      <c r="G164" s="171" t="s">
        <v>224</v>
      </c>
      <c r="H164" s="172">
        <v>17.882999999999999</v>
      </c>
      <c r="I164" s="173">
        <v>228</v>
      </c>
      <c r="J164" s="174">
        <f t="shared" si="10"/>
        <v>4077.32</v>
      </c>
      <c r="K164" s="175"/>
      <c r="L164" s="176"/>
      <c r="M164" s="177" t="s">
        <v>1</v>
      </c>
      <c r="N164" s="178" t="s">
        <v>37</v>
      </c>
      <c r="O164" s="54"/>
      <c r="P164" s="164">
        <f t="shared" si="11"/>
        <v>0</v>
      </c>
      <c r="Q164" s="164">
        <v>1E-3</v>
      </c>
      <c r="R164" s="164">
        <f t="shared" si="12"/>
        <v>1.7883E-2</v>
      </c>
      <c r="S164" s="164">
        <v>0</v>
      </c>
      <c r="T164" s="165">
        <f t="shared" si="13"/>
        <v>0</v>
      </c>
      <c r="U164" s="28"/>
      <c r="V164" s="28"/>
      <c r="W164" s="28"/>
      <c r="X164" s="28"/>
      <c r="Y164" s="28"/>
      <c r="Z164" s="28"/>
      <c r="AA164" s="28"/>
      <c r="AB164" s="28"/>
      <c r="AC164" s="28"/>
      <c r="AD164" s="28"/>
      <c r="AE164" s="28"/>
      <c r="AR164" s="166" t="s">
        <v>225</v>
      </c>
      <c r="AT164" s="166" t="s">
        <v>151</v>
      </c>
      <c r="AU164" s="166" t="s">
        <v>129</v>
      </c>
      <c r="AY164" s="13" t="s">
        <v>121</v>
      </c>
      <c r="BE164" s="167">
        <f t="shared" si="14"/>
        <v>0</v>
      </c>
      <c r="BF164" s="167">
        <f t="shared" si="15"/>
        <v>4077.32</v>
      </c>
      <c r="BG164" s="167">
        <f t="shared" si="16"/>
        <v>0</v>
      </c>
      <c r="BH164" s="167">
        <f t="shared" si="17"/>
        <v>0</v>
      </c>
      <c r="BI164" s="167">
        <f t="shared" si="18"/>
        <v>0</v>
      </c>
      <c r="BJ164" s="13" t="s">
        <v>129</v>
      </c>
      <c r="BK164" s="167">
        <f t="shared" si="19"/>
        <v>4077.32</v>
      </c>
      <c r="BL164" s="13" t="s">
        <v>191</v>
      </c>
      <c r="BM164" s="166" t="s">
        <v>226</v>
      </c>
    </row>
    <row r="165" spans="1:65" s="1" customFormat="1" ht="24" customHeight="1" x14ac:dyDescent="0.2">
      <c r="A165" s="28"/>
      <c r="B165" s="153"/>
      <c r="C165" s="154" t="s">
        <v>227</v>
      </c>
      <c r="D165" s="154" t="s">
        <v>124</v>
      </c>
      <c r="E165" s="155" t="s">
        <v>228</v>
      </c>
      <c r="F165" s="156" t="s">
        <v>229</v>
      </c>
      <c r="G165" s="157" t="s">
        <v>127</v>
      </c>
      <c r="H165" s="158">
        <v>4.0060000000000002</v>
      </c>
      <c r="I165" s="159">
        <v>220</v>
      </c>
      <c r="J165" s="160">
        <f t="shared" si="10"/>
        <v>881.32</v>
      </c>
      <c r="K165" s="161"/>
      <c r="L165" s="29"/>
      <c r="M165" s="162" t="s">
        <v>1</v>
      </c>
      <c r="N165" s="163" t="s">
        <v>37</v>
      </c>
      <c r="O165" s="54"/>
      <c r="P165" s="164">
        <f t="shared" si="11"/>
        <v>0</v>
      </c>
      <c r="Q165" s="164">
        <v>0</v>
      </c>
      <c r="R165" s="164">
        <f t="shared" si="12"/>
        <v>0</v>
      </c>
      <c r="S165" s="164">
        <v>0</v>
      </c>
      <c r="T165" s="165">
        <f t="shared" si="13"/>
        <v>0</v>
      </c>
      <c r="U165" s="28"/>
      <c r="V165" s="28"/>
      <c r="W165" s="28"/>
      <c r="X165" s="28"/>
      <c r="Y165" s="28"/>
      <c r="Z165" s="28"/>
      <c r="AA165" s="28"/>
      <c r="AB165" s="28"/>
      <c r="AC165" s="28"/>
      <c r="AD165" s="28"/>
      <c r="AE165" s="28"/>
      <c r="AR165" s="166" t="s">
        <v>191</v>
      </c>
      <c r="AT165" s="166" t="s">
        <v>124</v>
      </c>
      <c r="AU165" s="166" t="s">
        <v>129</v>
      </c>
      <c r="AY165" s="13" t="s">
        <v>121</v>
      </c>
      <c r="BE165" s="167">
        <f t="shared" si="14"/>
        <v>0</v>
      </c>
      <c r="BF165" s="167">
        <f t="shared" si="15"/>
        <v>881.32</v>
      </c>
      <c r="BG165" s="167">
        <f t="shared" si="16"/>
        <v>0</v>
      </c>
      <c r="BH165" s="167">
        <f t="shared" si="17"/>
        <v>0</v>
      </c>
      <c r="BI165" s="167">
        <f t="shared" si="18"/>
        <v>0</v>
      </c>
      <c r="BJ165" s="13" t="s">
        <v>129</v>
      </c>
      <c r="BK165" s="167">
        <f t="shared" si="19"/>
        <v>881.32</v>
      </c>
      <c r="BL165" s="13" t="s">
        <v>191</v>
      </c>
      <c r="BM165" s="166" t="s">
        <v>230</v>
      </c>
    </row>
    <row r="166" spans="1:65" s="1" customFormat="1" ht="16.5" customHeight="1" x14ac:dyDescent="0.2">
      <c r="A166" s="28"/>
      <c r="B166" s="153"/>
      <c r="C166" s="168" t="s">
        <v>231</v>
      </c>
      <c r="D166" s="168" t="s">
        <v>151</v>
      </c>
      <c r="E166" s="169" t="s">
        <v>232</v>
      </c>
      <c r="F166" s="170" t="s">
        <v>233</v>
      </c>
      <c r="G166" s="171" t="s">
        <v>224</v>
      </c>
      <c r="H166" s="172">
        <v>12.018000000000001</v>
      </c>
      <c r="I166" s="173">
        <v>235</v>
      </c>
      <c r="J166" s="174">
        <f t="shared" si="10"/>
        <v>2824.23</v>
      </c>
      <c r="K166" s="175"/>
      <c r="L166" s="176"/>
      <c r="M166" s="177" t="s">
        <v>1</v>
      </c>
      <c r="N166" s="178" t="s">
        <v>37</v>
      </c>
      <c r="O166" s="54"/>
      <c r="P166" s="164">
        <f t="shared" si="11"/>
        <v>0</v>
      </c>
      <c r="Q166" s="164">
        <v>1E-3</v>
      </c>
      <c r="R166" s="164">
        <f t="shared" si="12"/>
        <v>1.2018000000000001E-2</v>
      </c>
      <c r="S166" s="164">
        <v>0</v>
      </c>
      <c r="T166" s="165">
        <f t="shared" si="13"/>
        <v>0</v>
      </c>
      <c r="U166" s="28"/>
      <c r="V166" s="28"/>
      <c r="W166" s="28"/>
      <c r="X166" s="28"/>
      <c r="Y166" s="28"/>
      <c r="Z166" s="28"/>
      <c r="AA166" s="28"/>
      <c r="AB166" s="28"/>
      <c r="AC166" s="28"/>
      <c r="AD166" s="28"/>
      <c r="AE166" s="28"/>
      <c r="AR166" s="166" t="s">
        <v>225</v>
      </c>
      <c r="AT166" s="166" t="s">
        <v>151</v>
      </c>
      <c r="AU166" s="166" t="s">
        <v>129</v>
      </c>
      <c r="AY166" s="13" t="s">
        <v>121</v>
      </c>
      <c r="BE166" s="167">
        <f t="shared" si="14"/>
        <v>0</v>
      </c>
      <c r="BF166" s="167">
        <f t="shared" si="15"/>
        <v>2824.23</v>
      </c>
      <c r="BG166" s="167">
        <f t="shared" si="16"/>
        <v>0</v>
      </c>
      <c r="BH166" s="167">
        <f t="shared" si="17"/>
        <v>0</v>
      </c>
      <c r="BI166" s="167">
        <f t="shared" si="18"/>
        <v>0</v>
      </c>
      <c r="BJ166" s="13" t="s">
        <v>129</v>
      </c>
      <c r="BK166" s="167">
        <f t="shared" si="19"/>
        <v>2824.23</v>
      </c>
      <c r="BL166" s="13" t="s">
        <v>191</v>
      </c>
      <c r="BM166" s="166" t="s">
        <v>234</v>
      </c>
    </row>
    <row r="167" spans="1:65" s="1" customFormat="1" ht="24" customHeight="1" x14ac:dyDescent="0.2">
      <c r="A167" s="28"/>
      <c r="B167" s="153"/>
      <c r="C167" s="154" t="s">
        <v>235</v>
      </c>
      <c r="D167" s="154" t="s">
        <v>124</v>
      </c>
      <c r="E167" s="155" t="s">
        <v>236</v>
      </c>
      <c r="F167" s="156" t="s">
        <v>237</v>
      </c>
      <c r="G167" s="157" t="s">
        <v>127</v>
      </c>
      <c r="H167" s="158">
        <v>18.686</v>
      </c>
      <c r="I167" s="159">
        <v>330</v>
      </c>
      <c r="J167" s="160">
        <f t="shared" si="10"/>
        <v>6166.38</v>
      </c>
      <c r="K167" s="161"/>
      <c r="L167" s="29"/>
      <c r="M167" s="162" t="s">
        <v>1</v>
      </c>
      <c r="N167" s="163" t="s">
        <v>37</v>
      </c>
      <c r="O167" s="54"/>
      <c r="P167" s="164">
        <f t="shared" si="11"/>
        <v>0</v>
      </c>
      <c r="Q167" s="164">
        <v>0</v>
      </c>
      <c r="R167" s="164">
        <f t="shared" si="12"/>
        <v>0</v>
      </c>
      <c r="S167" s="164">
        <v>0</v>
      </c>
      <c r="T167" s="165">
        <f t="shared" si="13"/>
        <v>0</v>
      </c>
      <c r="U167" s="28"/>
      <c r="V167" s="28"/>
      <c r="W167" s="28"/>
      <c r="X167" s="28"/>
      <c r="Y167" s="28"/>
      <c r="Z167" s="28"/>
      <c r="AA167" s="28"/>
      <c r="AB167" s="28"/>
      <c r="AC167" s="28"/>
      <c r="AD167" s="28"/>
      <c r="AE167" s="28"/>
      <c r="AR167" s="166" t="s">
        <v>191</v>
      </c>
      <c r="AT167" s="166" t="s">
        <v>124</v>
      </c>
      <c r="AU167" s="166" t="s">
        <v>129</v>
      </c>
      <c r="AY167" s="13" t="s">
        <v>121</v>
      </c>
      <c r="BE167" s="167">
        <f t="shared" si="14"/>
        <v>0</v>
      </c>
      <c r="BF167" s="167">
        <f t="shared" si="15"/>
        <v>6166.38</v>
      </c>
      <c r="BG167" s="167">
        <f t="shared" si="16"/>
        <v>0</v>
      </c>
      <c r="BH167" s="167">
        <f t="shared" si="17"/>
        <v>0</v>
      </c>
      <c r="BI167" s="167">
        <f t="shared" si="18"/>
        <v>0</v>
      </c>
      <c r="BJ167" s="13" t="s">
        <v>129</v>
      </c>
      <c r="BK167" s="167">
        <f t="shared" si="19"/>
        <v>6166.38</v>
      </c>
      <c r="BL167" s="13" t="s">
        <v>191</v>
      </c>
      <c r="BM167" s="166" t="s">
        <v>238</v>
      </c>
    </row>
    <row r="168" spans="1:65" s="1" customFormat="1" ht="16.5" customHeight="1" x14ac:dyDescent="0.2">
      <c r="A168" s="28"/>
      <c r="B168" s="153"/>
      <c r="C168" s="168" t="s">
        <v>239</v>
      </c>
      <c r="D168" s="168" t="s">
        <v>151</v>
      </c>
      <c r="E168" s="169" t="s">
        <v>232</v>
      </c>
      <c r="F168" s="170" t="s">
        <v>233</v>
      </c>
      <c r="G168" s="171" t="s">
        <v>224</v>
      </c>
      <c r="H168" s="172">
        <v>56.058</v>
      </c>
      <c r="I168" s="173">
        <v>235</v>
      </c>
      <c r="J168" s="174">
        <f t="shared" si="10"/>
        <v>13173.63</v>
      </c>
      <c r="K168" s="175"/>
      <c r="L168" s="176"/>
      <c r="M168" s="177" t="s">
        <v>1</v>
      </c>
      <c r="N168" s="178" t="s">
        <v>37</v>
      </c>
      <c r="O168" s="54"/>
      <c r="P168" s="164">
        <f t="shared" si="11"/>
        <v>0</v>
      </c>
      <c r="Q168" s="164">
        <v>1E-3</v>
      </c>
      <c r="R168" s="164">
        <f t="shared" si="12"/>
        <v>5.6058000000000004E-2</v>
      </c>
      <c r="S168" s="164">
        <v>0</v>
      </c>
      <c r="T168" s="165">
        <f t="shared" si="13"/>
        <v>0</v>
      </c>
      <c r="U168" s="28"/>
      <c r="V168" s="28"/>
      <c r="W168" s="28"/>
      <c r="X168" s="28"/>
      <c r="Y168" s="28"/>
      <c r="Z168" s="28"/>
      <c r="AA168" s="28"/>
      <c r="AB168" s="28"/>
      <c r="AC168" s="28"/>
      <c r="AD168" s="28"/>
      <c r="AE168" s="28"/>
      <c r="AR168" s="166" t="s">
        <v>225</v>
      </c>
      <c r="AT168" s="166" t="s">
        <v>151</v>
      </c>
      <c r="AU168" s="166" t="s">
        <v>129</v>
      </c>
      <c r="AY168" s="13" t="s">
        <v>121</v>
      </c>
      <c r="BE168" s="167">
        <f t="shared" si="14"/>
        <v>0</v>
      </c>
      <c r="BF168" s="167">
        <f t="shared" si="15"/>
        <v>13173.63</v>
      </c>
      <c r="BG168" s="167">
        <f t="shared" si="16"/>
        <v>0</v>
      </c>
      <c r="BH168" s="167">
        <f t="shared" si="17"/>
        <v>0</v>
      </c>
      <c r="BI168" s="167">
        <f t="shared" si="18"/>
        <v>0</v>
      </c>
      <c r="BJ168" s="13" t="s">
        <v>129</v>
      </c>
      <c r="BK168" s="167">
        <f t="shared" si="19"/>
        <v>13173.63</v>
      </c>
      <c r="BL168" s="13" t="s">
        <v>191</v>
      </c>
      <c r="BM168" s="166" t="s">
        <v>240</v>
      </c>
    </row>
    <row r="169" spans="1:65" s="1" customFormat="1" ht="24" customHeight="1" x14ac:dyDescent="0.2">
      <c r="A169" s="28"/>
      <c r="B169" s="153"/>
      <c r="C169" s="154" t="s">
        <v>241</v>
      </c>
      <c r="D169" s="154" t="s">
        <v>124</v>
      </c>
      <c r="E169" s="155" t="s">
        <v>242</v>
      </c>
      <c r="F169" s="156" t="s">
        <v>243</v>
      </c>
      <c r="G169" s="157" t="s">
        <v>175</v>
      </c>
      <c r="H169" s="158">
        <v>25.41</v>
      </c>
      <c r="I169" s="159">
        <v>61</v>
      </c>
      <c r="J169" s="160">
        <f t="shared" si="10"/>
        <v>1550.01</v>
      </c>
      <c r="K169" s="161"/>
      <c r="L169" s="29"/>
      <c r="M169" s="162" t="s">
        <v>1</v>
      </c>
      <c r="N169" s="163" t="s">
        <v>37</v>
      </c>
      <c r="O169" s="54"/>
      <c r="P169" s="164">
        <f t="shared" si="11"/>
        <v>0</v>
      </c>
      <c r="Q169" s="164">
        <v>0</v>
      </c>
      <c r="R169" s="164">
        <f t="shared" si="12"/>
        <v>0</v>
      </c>
      <c r="S169" s="164">
        <v>0</v>
      </c>
      <c r="T169" s="165">
        <f t="shared" si="13"/>
        <v>0</v>
      </c>
      <c r="U169" s="28"/>
      <c r="V169" s="28"/>
      <c r="W169" s="28"/>
      <c r="X169" s="28"/>
      <c r="Y169" s="28"/>
      <c r="Z169" s="28"/>
      <c r="AA169" s="28"/>
      <c r="AB169" s="28"/>
      <c r="AC169" s="28"/>
      <c r="AD169" s="28"/>
      <c r="AE169" s="28"/>
      <c r="AR169" s="166" t="s">
        <v>191</v>
      </c>
      <c r="AT169" s="166" t="s">
        <v>124</v>
      </c>
      <c r="AU169" s="166" t="s">
        <v>129</v>
      </c>
      <c r="AY169" s="13" t="s">
        <v>121</v>
      </c>
      <c r="BE169" s="167">
        <f t="shared" si="14"/>
        <v>0</v>
      </c>
      <c r="BF169" s="167">
        <f t="shared" si="15"/>
        <v>1550.01</v>
      </c>
      <c r="BG169" s="167">
        <f t="shared" si="16"/>
        <v>0</v>
      </c>
      <c r="BH169" s="167">
        <f t="shared" si="17"/>
        <v>0</v>
      </c>
      <c r="BI169" s="167">
        <f t="shared" si="18"/>
        <v>0</v>
      </c>
      <c r="BJ169" s="13" t="s">
        <v>129</v>
      </c>
      <c r="BK169" s="167">
        <f t="shared" si="19"/>
        <v>1550.01</v>
      </c>
      <c r="BL169" s="13" t="s">
        <v>191</v>
      </c>
      <c r="BM169" s="166" t="s">
        <v>244</v>
      </c>
    </row>
    <row r="170" spans="1:65" s="1" customFormat="1" ht="16.5" customHeight="1" x14ac:dyDescent="0.2">
      <c r="A170" s="28"/>
      <c r="B170" s="153"/>
      <c r="C170" s="168" t="s">
        <v>245</v>
      </c>
      <c r="D170" s="168" t="s">
        <v>151</v>
      </c>
      <c r="E170" s="169" t="s">
        <v>246</v>
      </c>
      <c r="F170" s="170" t="s">
        <v>247</v>
      </c>
      <c r="G170" s="171" t="s">
        <v>175</v>
      </c>
      <c r="H170" s="172">
        <v>25.41</v>
      </c>
      <c r="I170" s="173">
        <v>49</v>
      </c>
      <c r="J170" s="174">
        <f t="shared" si="10"/>
        <v>1245.0899999999999</v>
      </c>
      <c r="K170" s="175"/>
      <c r="L170" s="176"/>
      <c r="M170" s="177" t="s">
        <v>1</v>
      </c>
      <c r="N170" s="178" t="s">
        <v>37</v>
      </c>
      <c r="O170" s="54"/>
      <c r="P170" s="164">
        <f t="shared" si="11"/>
        <v>0</v>
      </c>
      <c r="Q170" s="164">
        <v>6.0000000000000002E-5</v>
      </c>
      <c r="R170" s="164">
        <f t="shared" si="12"/>
        <v>1.5246000000000001E-3</v>
      </c>
      <c r="S170" s="164">
        <v>0</v>
      </c>
      <c r="T170" s="165">
        <f t="shared" si="13"/>
        <v>0</v>
      </c>
      <c r="U170" s="28"/>
      <c r="V170" s="28"/>
      <c r="W170" s="28"/>
      <c r="X170" s="28"/>
      <c r="Y170" s="28"/>
      <c r="Z170" s="28"/>
      <c r="AA170" s="28"/>
      <c r="AB170" s="28"/>
      <c r="AC170" s="28"/>
      <c r="AD170" s="28"/>
      <c r="AE170" s="28"/>
      <c r="AR170" s="166" t="s">
        <v>225</v>
      </c>
      <c r="AT170" s="166" t="s">
        <v>151</v>
      </c>
      <c r="AU170" s="166" t="s">
        <v>129</v>
      </c>
      <c r="AY170" s="13" t="s">
        <v>121</v>
      </c>
      <c r="BE170" s="167">
        <f t="shared" si="14"/>
        <v>0</v>
      </c>
      <c r="BF170" s="167">
        <f t="shared" si="15"/>
        <v>1245.0899999999999</v>
      </c>
      <c r="BG170" s="167">
        <f t="shared" si="16"/>
        <v>0</v>
      </c>
      <c r="BH170" s="167">
        <f t="shared" si="17"/>
        <v>0</v>
      </c>
      <c r="BI170" s="167">
        <f t="shared" si="18"/>
        <v>0</v>
      </c>
      <c r="BJ170" s="13" t="s">
        <v>129</v>
      </c>
      <c r="BK170" s="167">
        <f t="shared" si="19"/>
        <v>1245.0899999999999</v>
      </c>
      <c r="BL170" s="13" t="s">
        <v>191</v>
      </c>
      <c r="BM170" s="166" t="s">
        <v>248</v>
      </c>
    </row>
    <row r="171" spans="1:65" s="1" customFormat="1" ht="24" customHeight="1" x14ac:dyDescent="0.2">
      <c r="A171" s="28"/>
      <c r="B171" s="153"/>
      <c r="C171" s="154" t="s">
        <v>249</v>
      </c>
      <c r="D171" s="154" t="s">
        <v>124</v>
      </c>
      <c r="E171" s="155" t="s">
        <v>250</v>
      </c>
      <c r="F171" s="156" t="s">
        <v>251</v>
      </c>
      <c r="G171" s="157" t="s">
        <v>148</v>
      </c>
      <c r="H171" s="158">
        <v>8</v>
      </c>
      <c r="I171" s="159">
        <v>34</v>
      </c>
      <c r="J171" s="160">
        <f t="shared" si="10"/>
        <v>272</v>
      </c>
      <c r="K171" s="161"/>
      <c r="L171" s="29"/>
      <c r="M171" s="162" t="s">
        <v>1</v>
      </c>
      <c r="N171" s="163" t="s">
        <v>37</v>
      </c>
      <c r="O171" s="54"/>
      <c r="P171" s="164">
        <f t="shared" si="11"/>
        <v>0</v>
      </c>
      <c r="Q171" s="164">
        <v>0</v>
      </c>
      <c r="R171" s="164">
        <f t="shared" si="12"/>
        <v>0</v>
      </c>
      <c r="S171" s="164">
        <v>0</v>
      </c>
      <c r="T171" s="165">
        <f t="shared" si="13"/>
        <v>0</v>
      </c>
      <c r="U171" s="28"/>
      <c r="V171" s="28"/>
      <c r="W171" s="28"/>
      <c r="X171" s="28"/>
      <c r="Y171" s="28"/>
      <c r="Z171" s="28"/>
      <c r="AA171" s="28"/>
      <c r="AB171" s="28"/>
      <c r="AC171" s="28"/>
      <c r="AD171" s="28"/>
      <c r="AE171" s="28"/>
      <c r="AR171" s="166" t="s">
        <v>191</v>
      </c>
      <c r="AT171" s="166" t="s">
        <v>124</v>
      </c>
      <c r="AU171" s="166" t="s">
        <v>129</v>
      </c>
      <c r="AY171" s="13" t="s">
        <v>121</v>
      </c>
      <c r="BE171" s="167">
        <f t="shared" si="14"/>
        <v>0</v>
      </c>
      <c r="BF171" s="167">
        <f t="shared" si="15"/>
        <v>272</v>
      </c>
      <c r="BG171" s="167">
        <f t="shared" si="16"/>
        <v>0</v>
      </c>
      <c r="BH171" s="167">
        <f t="shared" si="17"/>
        <v>0</v>
      </c>
      <c r="BI171" s="167">
        <f t="shared" si="18"/>
        <v>0</v>
      </c>
      <c r="BJ171" s="13" t="s">
        <v>129</v>
      </c>
      <c r="BK171" s="167">
        <f t="shared" si="19"/>
        <v>272</v>
      </c>
      <c r="BL171" s="13" t="s">
        <v>191</v>
      </c>
      <c r="BM171" s="166" t="s">
        <v>252</v>
      </c>
    </row>
    <row r="172" spans="1:65" s="1" customFormat="1" ht="16.5" customHeight="1" x14ac:dyDescent="0.2">
      <c r="A172" s="28"/>
      <c r="B172" s="153"/>
      <c r="C172" s="168" t="s">
        <v>253</v>
      </c>
      <c r="D172" s="168" t="s">
        <v>151</v>
      </c>
      <c r="E172" s="169" t="s">
        <v>254</v>
      </c>
      <c r="F172" s="170" t="s">
        <v>247</v>
      </c>
      <c r="G172" s="171" t="s">
        <v>175</v>
      </c>
      <c r="H172" s="172">
        <v>2</v>
      </c>
      <c r="I172" s="173">
        <v>49</v>
      </c>
      <c r="J172" s="174">
        <f t="shared" si="10"/>
        <v>98</v>
      </c>
      <c r="K172" s="175"/>
      <c r="L172" s="176"/>
      <c r="M172" s="177" t="s">
        <v>1</v>
      </c>
      <c r="N172" s="178" t="s">
        <v>37</v>
      </c>
      <c r="O172" s="54"/>
      <c r="P172" s="164">
        <f t="shared" si="11"/>
        <v>0</v>
      </c>
      <c r="Q172" s="164">
        <v>6.0000000000000002E-5</v>
      </c>
      <c r="R172" s="164">
        <f t="shared" si="12"/>
        <v>1.2E-4</v>
      </c>
      <c r="S172" s="164">
        <v>0</v>
      </c>
      <c r="T172" s="165">
        <f t="shared" si="13"/>
        <v>0</v>
      </c>
      <c r="U172" s="28"/>
      <c r="V172" s="28"/>
      <c r="W172" s="28"/>
      <c r="X172" s="28"/>
      <c r="Y172" s="28"/>
      <c r="Z172" s="28"/>
      <c r="AA172" s="28"/>
      <c r="AB172" s="28"/>
      <c r="AC172" s="28"/>
      <c r="AD172" s="28"/>
      <c r="AE172" s="28"/>
      <c r="AR172" s="166" t="s">
        <v>225</v>
      </c>
      <c r="AT172" s="166" t="s">
        <v>151</v>
      </c>
      <c r="AU172" s="166" t="s">
        <v>129</v>
      </c>
      <c r="AY172" s="13" t="s">
        <v>121</v>
      </c>
      <c r="BE172" s="167">
        <f t="shared" si="14"/>
        <v>0</v>
      </c>
      <c r="BF172" s="167">
        <f t="shared" si="15"/>
        <v>98</v>
      </c>
      <c r="BG172" s="167">
        <f t="shared" si="16"/>
        <v>0</v>
      </c>
      <c r="BH172" s="167">
        <f t="shared" si="17"/>
        <v>0</v>
      </c>
      <c r="BI172" s="167">
        <f t="shared" si="18"/>
        <v>0</v>
      </c>
      <c r="BJ172" s="13" t="s">
        <v>129</v>
      </c>
      <c r="BK172" s="167">
        <f t="shared" si="19"/>
        <v>98</v>
      </c>
      <c r="BL172" s="13" t="s">
        <v>191</v>
      </c>
      <c r="BM172" s="166" t="s">
        <v>255</v>
      </c>
    </row>
    <row r="173" spans="1:65" s="1" customFormat="1" ht="24" customHeight="1" x14ac:dyDescent="0.2">
      <c r="A173" s="28"/>
      <c r="B173" s="153"/>
      <c r="C173" s="154" t="s">
        <v>256</v>
      </c>
      <c r="D173" s="154" t="s">
        <v>124</v>
      </c>
      <c r="E173" s="155" t="s">
        <v>257</v>
      </c>
      <c r="F173" s="156" t="s">
        <v>258</v>
      </c>
      <c r="G173" s="157" t="s">
        <v>259</v>
      </c>
      <c r="H173" s="179">
        <v>60</v>
      </c>
      <c r="I173" s="159">
        <v>72</v>
      </c>
      <c r="J173" s="160">
        <f t="shared" si="10"/>
        <v>4320</v>
      </c>
      <c r="K173" s="161"/>
      <c r="L173" s="29"/>
      <c r="M173" s="162" t="s">
        <v>1</v>
      </c>
      <c r="N173" s="163" t="s">
        <v>37</v>
      </c>
      <c r="O173" s="54"/>
      <c r="P173" s="164">
        <f t="shared" si="11"/>
        <v>0</v>
      </c>
      <c r="Q173" s="164">
        <v>0</v>
      </c>
      <c r="R173" s="164">
        <f t="shared" si="12"/>
        <v>0</v>
      </c>
      <c r="S173" s="164">
        <v>0</v>
      </c>
      <c r="T173" s="165">
        <f t="shared" si="13"/>
        <v>0</v>
      </c>
      <c r="U173" s="28"/>
      <c r="V173" s="28"/>
      <c r="W173" s="28"/>
      <c r="X173" s="28"/>
      <c r="Y173" s="28"/>
      <c r="Z173" s="28"/>
      <c r="AA173" s="28"/>
      <c r="AB173" s="28"/>
      <c r="AC173" s="28"/>
      <c r="AD173" s="28"/>
      <c r="AE173" s="28"/>
      <c r="AR173" s="166" t="s">
        <v>191</v>
      </c>
      <c r="AT173" s="166" t="s">
        <v>124</v>
      </c>
      <c r="AU173" s="166" t="s">
        <v>129</v>
      </c>
      <c r="AY173" s="13" t="s">
        <v>121</v>
      </c>
      <c r="BE173" s="167">
        <f t="shared" si="14"/>
        <v>0</v>
      </c>
      <c r="BF173" s="167">
        <f t="shared" si="15"/>
        <v>4320</v>
      </c>
      <c r="BG173" s="167">
        <f t="shared" si="16"/>
        <v>0</v>
      </c>
      <c r="BH173" s="167">
        <f t="shared" si="17"/>
        <v>0</v>
      </c>
      <c r="BI173" s="167">
        <f t="shared" si="18"/>
        <v>0</v>
      </c>
      <c r="BJ173" s="13" t="s">
        <v>129</v>
      </c>
      <c r="BK173" s="167">
        <f t="shared" si="19"/>
        <v>4320</v>
      </c>
      <c r="BL173" s="13" t="s">
        <v>191</v>
      </c>
      <c r="BM173" s="166" t="s">
        <v>260</v>
      </c>
    </row>
    <row r="174" spans="1:65" s="1" customFormat="1" ht="24" customHeight="1" x14ac:dyDescent="0.2">
      <c r="A174" s="28"/>
      <c r="B174" s="153"/>
      <c r="C174" s="154" t="s">
        <v>225</v>
      </c>
      <c r="D174" s="154" t="s">
        <v>124</v>
      </c>
      <c r="E174" s="155" t="s">
        <v>261</v>
      </c>
      <c r="F174" s="156" t="s">
        <v>262</v>
      </c>
      <c r="G174" s="157" t="s">
        <v>259</v>
      </c>
      <c r="H174" s="179">
        <v>60</v>
      </c>
      <c r="I174" s="159">
        <v>70</v>
      </c>
      <c r="J174" s="160">
        <f t="shared" si="10"/>
        <v>4200</v>
      </c>
      <c r="K174" s="161"/>
      <c r="L174" s="29"/>
      <c r="M174" s="162" t="s">
        <v>1</v>
      </c>
      <c r="N174" s="163" t="s">
        <v>37</v>
      </c>
      <c r="O174" s="54"/>
      <c r="P174" s="164">
        <f t="shared" si="11"/>
        <v>0</v>
      </c>
      <c r="Q174" s="164">
        <v>0</v>
      </c>
      <c r="R174" s="164">
        <f t="shared" si="12"/>
        <v>0</v>
      </c>
      <c r="S174" s="164">
        <v>0</v>
      </c>
      <c r="T174" s="165">
        <f t="shared" si="13"/>
        <v>0</v>
      </c>
      <c r="U174" s="28"/>
      <c r="V174" s="28"/>
      <c r="W174" s="28"/>
      <c r="X174" s="28"/>
      <c r="Y174" s="28"/>
      <c r="Z174" s="28"/>
      <c r="AA174" s="28"/>
      <c r="AB174" s="28"/>
      <c r="AC174" s="28"/>
      <c r="AD174" s="28"/>
      <c r="AE174" s="28"/>
      <c r="AR174" s="166" t="s">
        <v>191</v>
      </c>
      <c r="AT174" s="166" t="s">
        <v>124</v>
      </c>
      <c r="AU174" s="166" t="s">
        <v>129</v>
      </c>
      <c r="AY174" s="13" t="s">
        <v>121</v>
      </c>
      <c r="BE174" s="167">
        <f t="shared" si="14"/>
        <v>0</v>
      </c>
      <c r="BF174" s="167">
        <f t="shared" si="15"/>
        <v>4200</v>
      </c>
      <c r="BG174" s="167">
        <f t="shared" si="16"/>
        <v>0</v>
      </c>
      <c r="BH174" s="167">
        <f t="shared" si="17"/>
        <v>0</v>
      </c>
      <c r="BI174" s="167">
        <f t="shared" si="18"/>
        <v>0</v>
      </c>
      <c r="BJ174" s="13" t="s">
        <v>129</v>
      </c>
      <c r="BK174" s="167">
        <f t="shared" si="19"/>
        <v>4200</v>
      </c>
      <c r="BL174" s="13" t="s">
        <v>191</v>
      </c>
      <c r="BM174" s="166" t="s">
        <v>263</v>
      </c>
    </row>
    <row r="175" spans="1:65" s="11" customFormat="1" ht="22.9" customHeight="1" x14ac:dyDescent="0.2">
      <c r="B175" s="140"/>
      <c r="D175" s="141" t="s">
        <v>70</v>
      </c>
      <c r="E175" s="151" t="s">
        <v>264</v>
      </c>
      <c r="F175" s="151" t="s">
        <v>265</v>
      </c>
      <c r="I175" s="143"/>
      <c r="J175" s="152">
        <f>BK175</f>
        <v>10015</v>
      </c>
      <c r="L175" s="140"/>
      <c r="M175" s="145"/>
      <c r="N175" s="146"/>
      <c r="O175" s="146"/>
      <c r="P175" s="147">
        <f>SUM(P176:P180)</f>
        <v>0</v>
      </c>
      <c r="Q175" s="146"/>
      <c r="R175" s="147">
        <f>SUM(R176:R180)</f>
        <v>3.5619999999999996E-3</v>
      </c>
      <c r="S175" s="146"/>
      <c r="T175" s="148">
        <f>SUM(T176:T180)</f>
        <v>1.4384999999999998E-2</v>
      </c>
      <c r="AR175" s="141" t="s">
        <v>129</v>
      </c>
      <c r="AT175" s="149" t="s">
        <v>70</v>
      </c>
      <c r="AU175" s="149" t="s">
        <v>76</v>
      </c>
      <c r="AY175" s="141" t="s">
        <v>121</v>
      </c>
      <c r="BK175" s="150">
        <f>SUM(BK176:BK180)</f>
        <v>10015</v>
      </c>
    </row>
    <row r="176" spans="1:65" s="1" customFormat="1" ht="16.5" customHeight="1" x14ac:dyDescent="0.2">
      <c r="A176" s="28"/>
      <c r="B176" s="153"/>
      <c r="C176" s="154" t="s">
        <v>266</v>
      </c>
      <c r="D176" s="154" t="s">
        <v>124</v>
      </c>
      <c r="E176" s="155" t="s">
        <v>267</v>
      </c>
      <c r="F176" s="156" t="s">
        <v>268</v>
      </c>
      <c r="G176" s="157" t="s">
        <v>175</v>
      </c>
      <c r="H176" s="158">
        <v>6.85</v>
      </c>
      <c r="I176" s="159">
        <v>15</v>
      </c>
      <c r="J176" s="160">
        <f>ROUND(I176*H176,2)</f>
        <v>102.75</v>
      </c>
      <c r="K176" s="161"/>
      <c r="L176" s="29"/>
      <c r="M176" s="162" t="s">
        <v>1</v>
      </c>
      <c r="N176" s="163" t="s">
        <v>37</v>
      </c>
      <c r="O176" s="54"/>
      <c r="P176" s="164">
        <f>O176*H176</f>
        <v>0</v>
      </c>
      <c r="Q176" s="164">
        <v>0</v>
      </c>
      <c r="R176" s="164">
        <f>Q176*H176</f>
        <v>0</v>
      </c>
      <c r="S176" s="164">
        <v>2.0999999999999999E-3</v>
      </c>
      <c r="T176" s="165">
        <f>S176*H176</f>
        <v>1.4384999999999998E-2</v>
      </c>
      <c r="U176" s="28"/>
      <c r="V176" s="28"/>
      <c r="W176" s="28"/>
      <c r="X176" s="28"/>
      <c r="Y176" s="28"/>
      <c r="Z176" s="28"/>
      <c r="AA176" s="28"/>
      <c r="AB176" s="28"/>
      <c r="AC176" s="28"/>
      <c r="AD176" s="28"/>
      <c r="AE176" s="28"/>
      <c r="AR176" s="166" t="s">
        <v>191</v>
      </c>
      <c r="AT176" s="166" t="s">
        <v>124</v>
      </c>
      <c r="AU176" s="166" t="s">
        <v>129</v>
      </c>
      <c r="AY176" s="13" t="s">
        <v>121</v>
      </c>
      <c r="BE176" s="167">
        <f>IF(N176="základní",J176,0)</f>
        <v>0</v>
      </c>
      <c r="BF176" s="167">
        <f>IF(N176="snížená",J176,0)</f>
        <v>102.75</v>
      </c>
      <c r="BG176" s="167">
        <f>IF(N176="zákl. přenesená",J176,0)</f>
        <v>0</v>
      </c>
      <c r="BH176" s="167">
        <f>IF(N176="sníž. přenesená",J176,0)</f>
        <v>0</v>
      </c>
      <c r="BI176" s="167">
        <f>IF(N176="nulová",J176,0)</f>
        <v>0</v>
      </c>
      <c r="BJ176" s="13" t="s">
        <v>129</v>
      </c>
      <c r="BK176" s="167">
        <f>ROUND(I176*H176,2)</f>
        <v>102.75</v>
      </c>
      <c r="BL176" s="13" t="s">
        <v>191</v>
      </c>
      <c r="BM176" s="166" t="s">
        <v>269</v>
      </c>
    </row>
    <row r="177" spans="1:65" s="1" customFormat="1" ht="24" customHeight="1" x14ac:dyDescent="0.2">
      <c r="A177" s="28"/>
      <c r="B177" s="153"/>
      <c r="C177" s="154" t="s">
        <v>270</v>
      </c>
      <c r="D177" s="154" t="s">
        <v>124</v>
      </c>
      <c r="E177" s="155" t="s">
        <v>271</v>
      </c>
      <c r="F177" s="156" t="s">
        <v>272</v>
      </c>
      <c r="G177" s="157" t="s">
        <v>175</v>
      </c>
      <c r="H177" s="158">
        <v>6.85</v>
      </c>
      <c r="I177" s="159">
        <v>325</v>
      </c>
      <c r="J177" s="160">
        <f>ROUND(I177*H177,2)</f>
        <v>2226.25</v>
      </c>
      <c r="K177" s="161"/>
      <c r="L177" s="29"/>
      <c r="M177" s="162" t="s">
        <v>1</v>
      </c>
      <c r="N177" s="163" t="s">
        <v>37</v>
      </c>
      <c r="O177" s="54"/>
      <c r="P177" s="164">
        <f>O177*H177</f>
        <v>0</v>
      </c>
      <c r="Q177" s="164">
        <v>5.1999999999999995E-4</v>
      </c>
      <c r="R177" s="164">
        <f>Q177*H177</f>
        <v>3.5619999999999996E-3</v>
      </c>
      <c r="S177" s="164">
        <v>0</v>
      </c>
      <c r="T177" s="165">
        <f>S177*H177</f>
        <v>0</v>
      </c>
      <c r="U177" s="28"/>
      <c r="V177" s="28"/>
      <c r="W177" s="28"/>
      <c r="X177" s="28"/>
      <c r="Y177" s="28"/>
      <c r="Z177" s="28"/>
      <c r="AA177" s="28"/>
      <c r="AB177" s="28"/>
      <c r="AC177" s="28"/>
      <c r="AD177" s="28"/>
      <c r="AE177" s="28"/>
      <c r="AR177" s="166" t="s">
        <v>191</v>
      </c>
      <c r="AT177" s="166" t="s">
        <v>124</v>
      </c>
      <c r="AU177" s="166" t="s">
        <v>129</v>
      </c>
      <c r="AY177" s="13" t="s">
        <v>121</v>
      </c>
      <c r="BE177" s="167">
        <f>IF(N177="základní",J177,0)</f>
        <v>0</v>
      </c>
      <c r="BF177" s="167">
        <f>IF(N177="snížená",J177,0)</f>
        <v>2226.25</v>
      </c>
      <c r="BG177" s="167">
        <f>IF(N177="zákl. přenesená",J177,0)</f>
        <v>0</v>
      </c>
      <c r="BH177" s="167">
        <f>IF(N177="sníž. přenesená",J177,0)</f>
        <v>0</v>
      </c>
      <c r="BI177" s="167">
        <f>IF(N177="nulová",J177,0)</f>
        <v>0</v>
      </c>
      <c r="BJ177" s="13" t="s">
        <v>129</v>
      </c>
      <c r="BK177" s="167">
        <f>ROUND(I177*H177,2)</f>
        <v>2226.25</v>
      </c>
      <c r="BL177" s="13" t="s">
        <v>191</v>
      </c>
      <c r="BM177" s="166" t="s">
        <v>273</v>
      </c>
    </row>
    <row r="178" spans="1:65" s="1" customFormat="1" ht="16.5" customHeight="1" x14ac:dyDescent="0.2">
      <c r="A178" s="28"/>
      <c r="B178" s="153"/>
      <c r="C178" s="154" t="s">
        <v>274</v>
      </c>
      <c r="D178" s="154" t="s">
        <v>124</v>
      </c>
      <c r="E178" s="155" t="s">
        <v>275</v>
      </c>
      <c r="F178" s="156" t="s">
        <v>276</v>
      </c>
      <c r="G178" s="157" t="s">
        <v>184</v>
      </c>
      <c r="H178" s="158">
        <v>1</v>
      </c>
      <c r="I178" s="159">
        <v>3000</v>
      </c>
      <c r="J178" s="160">
        <f>ROUND(I178*H178,2)</f>
        <v>3000</v>
      </c>
      <c r="K178" s="161"/>
      <c r="L178" s="29"/>
      <c r="M178" s="162" t="s">
        <v>1</v>
      </c>
      <c r="N178" s="163" t="s">
        <v>37</v>
      </c>
      <c r="O178" s="54"/>
      <c r="P178" s="164">
        <f>O178*H178</f>
        <v>0</v>
      </c>
      <c r="Q178" s="164">
        <v>0</v>
      </c>
      <c r="R178" s="164">
        <f>Q178*H178</f>
        <v>0</v>
      </c>
      <c r="S178" s="164">
        <v>0</v>
      </c>
      <c r="T178" s="165">
        <f>S178*H178</f>
        <v>0</v>
      </c>
      <c r="U178" s="28"/>
      <c r="V178" s="28"/>
      <c r="W178" s="28"/>
      <c r="X178" s="28"/>
      <c r="Y178" s="28"/>
      <c r="Z178" s="28"/>
      <c r="AA178" s="28"/>
      <c r="AB178" s="28"/>
      <c r="AC178" s="28"/>
      <c r="AD178" s="28"/>
      <c r="AE178" s="28"/>
      <c r="AR178" s="166" t="s">
        <v>191</v>
      </c>
      <c r="AT178" s="166" t="s">
        <v>124</v>
      </c>
      <c r="AU178" s="166" t="s">
        <v>129</v>
      </c>
      <c r="AY178" s="13" t="s">
        <v>121</v>
      </c>
      <c r="BE178" s="167">
        <f>IF(N178="základní",J178,0)</f>
        <v>0</v>
      </c>
      <c r="BF178" s="167">
        <f>IF(N178="snížená",J178,0)</f>
        <v>3000</v>
      </c>
      <c r="BG178" s="167">
        <f>IF(N178="zákl. přenesená",J178,0)</f>
        <v>0</v>
      </c>
      <c r="BH178" s="167">
        <f>IF(N178="sníž. přenesená",J178,0)</f>
        <v>0</v>
      </c>
      <c r="BI178" s="167">
        <f>IF(N178="nulová",J178,0)</f>
        <v>0</v>
      </c>
      <c r="BJ178" s="13" t="s">
        <v>129</v>
      </c>
      <c r="BK178" s="167">
        <f>ROUND(I178*H178,2)</f>
        <v>3000</v>
      </c>
      <c r="BL178" s="13" t="s">
        <v>191</v>
      </c>
      <c r="BM178" s="166" t="s">
        <v>277</v>
      </c>
    </row>
    <row r="179" spans="1:65" s="1" customFormat="1" ht="24" customHeight="1" x14ac:dyDescent="0.2">
      <c r="A179" s="28"/>
      <c r="B179" s="153"/>
      <c r="C179" s="154" t="s">
        <v>278</v>
      </c>
      <c r="D179" s="154" t="s">
        <v>124</v>
      </c>
      <c r="E179" s="155" t="s">
        <v>279</v>
      </c>
      <c r="F179" s="156" t="s">
        <v>280</v>
      </c>
      <c r="G179" s="157" t="s">
        <v>259</v>
      </c>
      <c r="H179" s="179">
        <v>33</v>
      </c>
      <c r="I179" s="159">
        <v>72</v>
      </c>
      <c r="J179" s="160">
        <f>ROUND(I179*H179,2)</f>
        <v>2376</v>
      </c>
      <c r="K179" s="161"/>
      <c r="L179" s="29"/>
      <c r="M179" s="162" t="s">
        <v>1</v>
      </c>
      <c r="N179" s="163" t="s">
        <v>37</v>
      </c>
      <c r="O179" s="54"/>
      <c r="P179" s="164">
        <f>O179*H179</f>
        <v>0</v>
      </c>
      <c r="Q179" s="164">
        <v>0</v>
      </c>
      <c r="R179" s="164">
        <f>Q179*H179</f>
        <v>0</v>
      </c>
      <c r="S179" s="164">
        <v>0</v>
      </c>
      <c r="T179" s="165">
        <f>S179*H179</f>
        <v>0</v>
      </c>
      <c r="U179" s="28"/>
      <c r="V179" s="28"/>
      <c r="W179" s="28"/>
      <c r="X179" s="28"/>
      <c r="Y179" s="28"/>
      <c r="Z179" s="28"/>
      <c r="AA179" s="28"/>
      <c r="AB179" s="28"/>
      <c r="AC179" s="28"/>
      <c r="AD179" s="28"/>
      <c r="AE179" s="28"/>
      <c r="AR179" s="166" t="s">
        <v>191</v>
      </c>
      <c r="AT179" s="166" t="s">
        <v>124</v>
      </c>
      <c r="AU179" s="166" t="s">
        <v>129</v>
      </c>
      <c r="AY179" s="13" t="s">
        <v>121</v>
      </c>
      <c r="BE179" s="167">
        <f>IF(N179="základní",J179,0)</f>
        <v>0</v>
      </c>
      <c r="BF179" s="167">
        <f>IF(N179="snížená",J179,0)</f>
        <v>2376</v>
      </c>
      <c r="BG179" s="167">
        <f>IF(N179="zákl. přenesená",J179,0)</f>
        <v>0</v>
      </c>
      <c r="BH179" s="167">
        <f>IF(N179="sníž. přenesená",J179,0)</f>
        <v>0</v>
      </c>
      <c r="BI179" s="167">
        <f>IF(N179="nulová",J179,0)</f>
        <v>0</v>
      </c>
      <c r="BJ179" s="13" t="s">
        <v>129</v>
      </c>
      <c r="BK179" s="167">
        <f>ROUND(I179*H179,2)</f>
        <v>2376</v>
      </c>
      <c r="BL179" s="13" t="s">
        <v>191</v>
      </c>
      <c r="BM179" s="166" t="s">
        <v>281</v>
      </c>
    </row>
    <row r="180" spans="1:65" s="1" customFormat="1" ht="24" customHeight="1" x14ac:dyDescent="0.2">
      <c r="A180" s="28"/>
      <c r="B180" s="153"/>
      <c r="C180" s="154" t="s">
        <v>282</v>
      </c>
      <c r="D180" s="154" t="s">
        <v>124</v>
      </c>
      <c r="E180" s="155" t="s">
        <v>283</v>
      </c>
      <c r="F180" s="156" t="s">
        <v>284</v>
      </c>
      <c r="G180" s="157" t="s">
        <v>259</v>
      </c>
      <c r="H180" s="179">
        <v>33</v>
      </c>
      <c r="I180" s="159">
        <v>70</v>
      </c>
      <c r="J180" s="160">
        <f>ROUND(I180*H180,2)</f>
        <v>2310</v>
      </c>
      <c r="K180" s="161"/>
      <c r="L180" s="29"/>
      <c r="M180" s="162" t="s">
        <v>1</v>
      </c>
      <c r="N180" s="163" t="s">
        <v>37</v>
      </c>
      <c r="O180" s="54"/>
      <c r="P180" s="164">
        <f>O180*H180</f>
        <v>0</v>
      </c>
      <c r="Q180" s="164">
        <v>0</v>
      </c>
      <c r="R180" s="164">
        <f>Q180*H180</f>
        <v>0</v>
      </c>
      <c r="S180" s="164">
        <v>0</v>
      </c>
      <c r="T180" s="165">
        <f>S180*H180</f>
        <v>0</v>
      </c>
      <c r="U180" s="28"/>
      <c r="V180" s="28"/>
      <c r="W180" s="28"/>
      <c r="X180" s="28"/>
      <c r="Y180" s="28"/>
      <c r="Z180" s="28"/>
      <c r="AA180" s="28"/>
      <c r="AB180" s="28"/>
      <c r="AC180" s="28"/>
      <c r="AD180" s="28"/>
      <c r="AE180" s="28"/>
      <c r="AR180" s="166" t="s">
        <v>191</v>
      </c>
      <c r="AT180" s="166" t="s">
        <v>124</v>
      </c>
      <c r="AU180" s="166" t="s">
        <v>129</v>
      </c>
      <c r="AY180" s="13" t="s">
        <v>121</v>
      </c>
      <c r="BE180" s="167">
        <f>IF(N180="základní",J180,0)</f>
        <v>0</v>
      </c>
      <c r="BF180" s="167">
        <f>IF(N180="snížená",J180,0)</f>
        <v>2310</v>
      </c>
      <c r="BG180" s="167">
        <f>IF(N180="zákl. přenesená",J180,0)</f>
        <v>0</v>
      </c>
      <c r="BH180" s="167">
        <f>IF(N180="sníž. přenesená",J180,0)</f>
        <v>0</v>
      </c>
      <c r="BI180" s="167">
        <f>IF(N180="nulová",J180,0)</f>
        <v>0</v>
      </c>
      <c r="BJ180" s="13" t="s">
        <v>129</v>
      </c>
      <c r="BK180" s="167">
        <f>ROUND(I180*H180,2)</f>
        <v>2310</v>
      </c>
      <c r="BL180" s="13" t="s">
        <v>191</v>
      </c>
      <c r="BM180" s="166" t="s">
        <v>285</v>
      </c>
    </row>
    <row r="181" spans="1:65" s="11" customFormat="1" ht="22.9" customHeight="1" x14ac:dyDescent="0.2">
      <c r="B181" s="140"/>
      <c r="D181" s="141" t="s">
        <v>70</v>
      </c>
      <c r="E181" s="151" t="s">
        <v>286</v>
      </c>
      <c r="F181" s="151" t="s">
        <v>287</v>
      </c>
      <c r="I181" s="143"/>
      <c r="J181" s="152">
        <f>BK181</f>
        <v>14078.5</v>
      </c>
      <c r="L181" s="140"/>
      <c r="M181" s="145"/>
      <c r="N181" s="146"/>
      <c r="O181" s="146"/>
      <c r="P181" s="147">
        <f>SUM(P182:P188)</f>
        <v>0</v>
      </c>
      <c r="Q181" s="146"/>
      <c r="R181" s="147">
        <f>SUM(R182:R188)</f>
        <v>1.3432399999999999E-2</v>
      </c>
      <c r="S181" s="146"/>
      <c r="T181" s="148">
        <f>SUM(T182:T188)</f>
        <v>2.6688899999999998E-2</v>
      </c>
      <c r="AR181" s="141" t="s">
        <v>129</v>
      </c>
      <c r="AT181" s="149" t="s">
        <v>70</v>
      </c>
      <c r="AU181" s="149" t="s">
        <v>76</v>
      </c>
      <c r="AY181" s="141" t="s">
        <v>121</v>
      </c>
      <c r="BK181" s="150">
        <f>SUM(BK182:BK188)</f>
        <v>14078.5</v>
      </c>
    </row>
    <row r="182" spans="1:65" s="1" customFormat="1" ht="24" customHeight="1" x14ac:dyDescent="0.2">
      <c r="A182" s="28"/>
      <c r="B182" s="153"/>
      <c r="C182" s="154" t="s">
        <v>288</v>
      </c>
      <c r="D182" s="154" t="s">
        <v>124</v>
      </c>
      <c r="E182" s="155" t="s">
        <v>289</v>
      </c>
      <c r="F182" s="156" t="s">
        <v>290</v>
      </c>
      <c r="G182" s="157" t="s">
        <v>175</v>
      </c>
      <c r="H182" s="158">
        <v>12.53</v>
      </c>
      <c r="I182" s="159">
        <v>60</v>
      </c>
      <c r="J182" s="160">
        <f t="shared" ref="J182:J188" si="20">ROUND(I182*H182,2)</f>
        <v>751.8</v>
      </c>
      <c r="K182" s="161"/>
      <c r="L182" s="29"/>
      <c r="M182" s="162" t="s">
        <v>1</v>
      </c>
      <c r="N182" s="163" t="s">
        <v>37</v>
      </c>
      <c r="O182" s="54"/>
      <c r="P182" s="164">
        <f t="shared" ref="P182:P188" si="21">O182*H182</f>
        <v>0</v>
      </c>
      <c r="Q182" s="164">
        <v>0</v>
      </c>
      <c r="R182" s="164">
        <f t="shared" ref="R182:R188" si="22">Q182*H182</f>
        <v>0</v>
      </c>
      <c r="S182" s="164">
        <v>2.1299999999999999E-3</v>
      </c>
      <c r="T182" s="165">
        <f t="shared" ref="T182:T188" si="23">S182*H182</f>
        <v>2.6688899999999998E-2</v>
      </c>
      <c r="U182" s="28"/>
      <c r="V182" s="28"/>
      <c r="W182" s="28"/>
      <c r="X182" s="28"/>
      <c r="Y182" s="28"/>
      <c r="Z182" s="28"/>
      <c r="AA182" s="28"/>
      <c r="AB182" s="28"/>
      <c r="AC182" s="28"/>
      <c r="AD182" s="28"/>
      <c r="AE182" s="28"/>
      <c r="AR182" s="166" t="s">
        <v>191</v>
      </c>
      <c r="AT182" s="166" t="s">
        <v>124</v>
      </c>
      <c r="AU182" s="166" t="s">
        <v>129</v>
      </c>
      <c r="AY182" s="13" t="s">
        <v>121</v>
      </c>
      <c r="BE182" s="167">
        <f t="shared" ref="BE182:BE188" si="24">IF(N182="základní",J182,0)</f>
        <v>0</v>
      </c>
      <c r="BF182" s="167">
        <f t="shared" ref="BF182:BF188" si="25">IF(N182="snížená",J182,0)</f>
        <v>751.8</v>
      </c>
      <c r="BG182" s="167">
        <f t="shared" ref="BG182:BG188" si="26">IF(N182="zákl. přenesená",J182,0)</f>
        <v>0</v>
      </c>
      <c r="BH182" s="167">
        <f t="shared" ref="BH182:BH188" si="27">IF(N182="sníž. přenesená",J182,0)</f>
        <v>0</v>
      </c>
      <c r="BI182" s="167">
        <f t="shared" ref="BI182:BI188" si="28">IF(N182="nulová",J182,0)</f>
        <v>0</v>
      </c>
      <c r="BJ182" s="13" t="s">
        <v>129</v>
      </c>
      <c r="BK182" s="167">
        <f t="shared" ref="BK182:BK188" si="29">ROUND(I182*H182,2)</f>
        <v>751.8</v>
      </c>
      <c r="BL182" s="13" t="s">
        <v>191</v>
      </c>
      <c r="BM182" s="166" t="s">
        <v>291</v>
      </c>
    </row>
    <row r="183" spans="1:65" s="1" customFormat="1" ht="24" customHeight="1" x14ac:dyDescent="0.2">
      <c r="A183" s="28"/>
      <c r="B183" s="153"/>
      <c r="C183" s="154" t="s">
        <v>292</v>
      </c>
      <c r="D183" s="154" t="s">
        <v>124</v>
      </c>
      <c r="E183" s="155" t="s">
        <v>293</v>
      </c>
      <c r="F183" s="156" t="s">
        <v>294</v>
      </c>
      <c r="G183" s="157" t="s">
        <v>175</v>
      </c>
      <c r="H183" s="158">
        <v>12.53</v>
      </c>
      <c r="I183" s="159">
        <v>285</v>
      </c>
      <c r="J183" s="160">
        <f t="shared" si="20"/>
        <v>3571.05</v>
      </c>
      <c r="K183" s="161"/>
      <c r="L183" s="29"/>
      <c r="M183" s="162" t="s">
        <v>1</v>
      </c>
      <c r="N183" s="163" t="s">
        <v>37</v>
      </c>
      <c r="O183" s="54"/>
      <c r="P183" s="164">
        <f t="shared" si="21"/>
        <v>0</v>
      </c>
      <c r="Q183" s="164">
        <v>9.6000000000000002E-4</v>
      </c>
      <c r="R183" s="164">
        <f t="shared" si="22"/>
        <v>1.2028799999999999E-2</v>
      </c>
      <c r="S183" s="164">
        <v>0</v>
      </c>
      <c r="T183" s="165">
        <f t="shared" si="23"/>
        <v>0</v>
      </c>
      <c r="U183" s="28"/>
      <c r="V183" s="28"/>
      <c r="W183" s="28"/>
      <c r="X183" s="28"/>
      <c r="Y183" s="28"/>
      <c r="Z183" s="28"/>
      <c r="AA183" s="28"/>
      <c r="AB183" s="28"/>
      <c r="AC183" s="28"/>
      <c r="AD183" s="28"/>
      <c r="AE183" s="28"/>
      <c r="AR183" s="166" t="s">
        <v>191</v>
      </c>
      <c r="AT183" s="166" t="s">
        <v>124</v>
      </c>
      <c r="AU183" s="166" t="s">
        <v>129</v>
      </c>
      <c r="AY183" s="13" t="s">
        <v>121</v>
      </c>
      <c r="BE183" s="167">
        <f t="shared" si="24"/>
        <v>0</v>
      </c>
      <c r="BF183" s="167">
        <f t="shared" si="25"/>
        <v>3571.05</v>
      </c>
      <c r="BG183" s="167">
        <f t="shared" si="26"/>
        <v>0</v>
      </c>
      <c r="BH183" s="167">
        <f t="shared" si="27"/>
        <v>0</v>
      </c>
      <c r="BI183" s="167">
        <f t="shared" si="28"/>
        <v>0</v>
      </c>
      <c r="BJ183" s="13" t="s">
        <v>129</v>
      </c>
      <c r="BK183" s="167">
        <f t="shared" si="29"/>
        <v>3571.05</v>
      </c>
      <c r="BL183" s="13" t="s">
        <v>191</v>
      </c>
      <c r="BM183" s="166" t="s">
        <v>295</v>
      </c>
    </row>
    <row r="184" spans="1:65" s="1" customFormat="1" ht="36" customHeight="1" x14ac:dyDescent="0.2">
      <c r="A184" s="28"/>
      <c r="B184" s="153"/>
      <c r="C184" s="154" t="s">
        <v>296</v>
      </c>
      <c r="D184" s="154" t="s">
        <v>124</v>
      </c>
      <c r="E184" s="155" t="s">
        <v>297</v>
      </c>
      <c r="F184" s="156" t="s">
        <v>298</v>
      </c>
      <c r="G184" s="157" t="s">
        <v>175</v>
      </c>
      <c r="H184" s="158">
        <v>6.68</v>
      </c>
      <c r="I184" s="159">
        <v>65</v>
      </c>
      <c r="J184" s="160">
        <f t="shared" si="20"/>
        <v>434.2</v>
      </c>
      <c r="K184" s="161"/>
      <c r="L184" s="29"/>
      <c r="M184" s="162" t="s">
        <v>1</v>
      </c>
      <c r="N184" s="163" t="s">
        <v>37</v>
      </c>
      <c r="O184" s="54"/>
      <c r="P184" s="164">
        <f t="shared" si="21"/>
        <v>0</v>
      </c>
      <c r="Q184" s="164">
        <v>6.9999999999999994E-5</v>
      </c>
      <c r="R184" s="164">
        <f t="shared" si="22"/>
        <v>4.6759999999999993E-4</v>
      </c>
      <c r="S184" s="164">
        <v>0</v>
      </c>
      <c r="T184" s="165">
        <f t="shared" si="23"/>
        <v>0</v>
      </c>
      <c r="U184" s="28"/>
      <c r="V184" s="28"/>
      <c r="W184" s="28"/>
      <c r="X184" s="28"/>
      <c r="Y184" s="28"/>
      <c r="Z184" s="28"/>
      <c r="AA184" s="28"/>
      <c r="AB184" s="28"/>
      <c r="AC184" s="28"/>
      <c r="AD184" s="28"/>
      <c r="AE184" s="28"/>
      <c r="AR184" s="166" t="s">
        <v>191</v>
      </c>
      <c r="AT184" s="166" t="s">
        <v>124</v>
      </c>
      <c r="AU184" s="166" t="s">
        <v>129</v>
      </c>
      <c r="AY184" s="13" t="s">
        <v>121</v>
      </c>
      <c r="BE184" s="167">
        <f t="shared" si="24"/>
        <v>0</v>
      </c>
      <c r="BF184" s="167">
        <f t="shared" si="25"/>
        <v>434.2</v>
      </c>
      <c r="BG184" s="167">
        <f t="shared" si="26"/>
        <v>0</v>
      </c>
      <c r="BH184" s="167">
        <f t="shared" si="27"/>
        <v>0</v>
      </c>
      <c r="BI184" s="167">
        <f t="shared" si="28"/>
        <v>0</v>
      </c>
      <c r="BJ184" s="13" t="s">
        <v>129</v>
      </c>
      <c r="BK184" s="167">
        <f t="shared" si="29"/>
        <v>434.2</v>
      </c>
      <c r="BL184" s="13" t="s">
        <v>191</v>
      </c>
      <c r="BM184" s="166" t="s">
        <v>299</v>
      </c>
    </row>
    <row r="185" spans="1:65" s="1" customFormat="1" ht="36" customHeight="1" x14ac:dyDescent="0.2">
      <c r="A185" s="28"/>
      <c r="B185" s="153"/>
      <c r="C185" s="154" t="s">
        <v>300</v>
      </c>
      <c r="D185" s="154" t="s">
        <v>124</v>
      </c>
      <c r="E185" s="155" t="s">
        <v>301</v>
      </c>
      <c r="F185" s="156" t="s">
        <v>302</v>
      </c>
      <c r="G185" s="157" t="s">
        <v>175</v>
      </c>
      <c r="H185" s="158">
        <v>5.85</v>
      </c>
      <c r="I185" s="159">
        <v>97</v>
      </c>
      <c r="J185" s="160">
        <f t="shared" si="20"/>
        <v>567.45000000000005</v>
      </c>
      <c r="K185" s="161"/>
      <c r="L185" s="29"/>
      <c r="M185" s="162" t="s">
        <v>1</v>
      </c>
      <c r="N185" s="163" t="s">
        <v>37</v>
      </c>
      <c r="O185" s="54"/>
      <c r="P185" s="164">
        <f t="shared" si="21"/>
        <v>0</v>
      </c>
      <c r="Q185" s="164">
        <v>1.6000000000000001E-4</v>
      </c>
      <c r="R185" s="164">
        <f t="shared" si="22"/>
        <v>9.3599999999999998E-4</v>
      </c>
      <c r="S185" s="164">
        <v>0</v>
      </c>
      <c r="T185" s="165">
        <f t="shared" si="23"/>
        <v>0</v>
      </c>
      <c r="U185" s="28"/>
      <c r="V185" s="28"/>
      <c r="W185" s="28"/>
      <c r="X185" s="28"/>
      <c r="Y185" s="28"/>
      <c r="Z185" s="28"/>
      <c r="AA185" s="28"/>
      <c r="AB185" s="28"/>
      <c r="AC185" s="28"/>
      <c r="AD185" s="28"/>
      <c r="AE185" s="28"/>
      <c r="AR185" s="166" t="s">
        <v>191</v>
      </c>
      <c r="AT185" s="166" t="s">
        <v>124</v>
      </c>
      <c r="AU185" s="166" t="s">
        <v>129</v>
      </c>
      <c r="AY185" s="13" t="s">
        <v>121</v>
      </c>
      <c r="BE185" s="167">
        <f t="shared" si="24"/>
        <v>0</v>
      </c>
      <c r="BF185" s="167">
        <f t="shared" si="25"/>
        <v>567.45000000000005</v>
      </c>
      <c r="BG185" s="167">
        <f t="shared" si="26"/>
        <v>0</v>
      </c>
      <c r="BH185" s="167">
        <f t="shared" si="27"/>
        <v>0</v>
      </c>
      <c r="BI185" s="167">
        <f t="shared" si="28"/>
        <v>0</v>
      </c>
      <c r="BJ185" s="13" t="s">
        <v>129</v>
      </c>
      <c r="BK185" s="167">
        <f t="shared" si="29"/>
        <v>567.45000000000005</v>
      </c>
      <c r="BL185" s="13" t="s">
        <v>191</v>
      </c>
      <c r="BM185" s="166" t="s">
        <v>303</v>
      </c>
    </row>
    <row r="186" spans="1:65" s="1" customFormat="1" ht="16.5" customHeight="1" x14ac:dyDescent="0.2">
      <c r="A186" s="28"/>
      <c r="B186" s="153"/>
      <c r="C186" s="154" t="s">
        <v>304</v>
      </c>
      <c r="D186" s="154" t="s">
        <v>124</v>
      </c>
      <c r="E186" s="155" t="s">
        <v>305</v>
      </c>
      <c r="F186" s="156" t="s">
        <v>306</v>
      </c>
      <c r="G186" s="157" t="s">
        <v>184</v>
      </c>
      <c r="H186" s="158">
        <v>1</v>
      </c>
      <c r="I186" s="159">
        <v>3500</v>
      </c>
      <c r="J186" s="160">
        <f t="shared" si="20"/>
        <v>3500</v>
      </c>
      <c r="K186" s="161"/>
      <c r="L186" s="29"/>
      <c r="M186" s="162" t="s">
        <v>1</v>
      </c>
      <c r="N186" s="163" t="s">
        <v>37</v>
      </c>
      <c r="O186" s="54"/>
      <c r="P186" s="164">
        <f t="shared" si="21"/>
        <v>0</v>
      </c>
      <c r="Q186" s="164">
        <v>0</v>
      </c>
      <c r="R186" s="164">
        <f t="shared" si="22"/>
        <v>0</v>
      </c>
      <c r="S186" s="164">
        <v>0</v>
      </c>
      <c r="T186" s="165">
        <f t="shared" si="23"/>
        <v>0</v>
      </c>
      <c r="U186" s="28"/>
      <c r="V186" s="28"/>
      <c r="W186" s="28"/>
      <c r="X186" s="28"/>
      <c r="Y186" s="28"/>
      <c r="Z186" s="28"/>
      <c r="AA186" s="28"/>
      <c r="AB186" s="28"/>
      <c r="AC186" s="28"/>
      <c r="AD186" s="28"/>
      <c r="AE186" s="28"/>
      <c r="AR186" s="166" t="s">
        <v>191</v>
      </c>
      <c r="AT186" s="166" t="s">
        <v>124</v>
      </c>
      <c r="AU186" s="166" t="s">
        <v>129</v>
      </c>
      <c r="AY186" s="13" t="s">
        <v>121</v>
      </c>
      <c r="BE186" s="167">
        <f t="shared" si="24"/>
        <v>0</v>
      </c>
      <c r="BF186" s="167">
        <f t="shared" si="25"/>
        <v>3500</v>
      </c>
      <c r="BG186" s="167">
        <f t="shared" si="26"/>
        <v>0</v>
      </c>
      <c r="BH186" s="167">
        <f t="shared" si="27"/>
        <v>0</v>
      </c>
      <c r="BI186" s="167">
        <f t="shared" si="28"/>
        <v>0</v>
      </c>
      <c r="BJ186" s="13" t="s">
        <v>129</v>
      </c>
      <c r="BK186" s="167">
        <f t="shared" si="29"/>
        <v>3500</v>
      </c>
      <c r="BL186" s="13" t="s">
        <v>191</v>
      </c>
      <c r="BM186" s="166" t="s">
        <v>307</v>
      </c>
    </row>
    <row r="187" spans="1:65" s="1" customFormat="1" ht="24" customHeight="1" x14ac:dyDescent="0.2">
      <c r="A187" s="28"/>
      <c r="B187" s="153"/>
      <c r="C187" s="154" t="s">
        <v>308</v>
      </c>
      <c r="D187" s="154" t="s">
        <v>124</v>
      </c>
      <c r="E187" s="155" t="s">
        <v>309</v>
      </c>
      <c r="F187" s="156" t="s">
        <v>310</v>
      </c>
      <c r="G187" s="157" t="s">
        <v>259</v>
      </c>
      <c r="H187" s="179">
        <v>37</v>
      </c>
      <c r="I187" s="159">
        <v>72</v>
      </c>
      <c r="J187" s="160">
        <f t="shared" si="20"/>
        <v>2664</v>
      </c>
      <c r="K187" s="161"/>
      <c r="L187" s="29"/>
      <c r="M187" s="162" t="s">
        <v>1</v>
      </c>
      <c r="N187" s="163" t="s">
        <v>37</v>
      </c>
      <c r="O187" s="54"/>
      <c r="P187" s="164">
        <f t="shared" si="21"/>
        <v>0</v>
      </c>
      <c r="Q187" s="164">
        <v>0</v>
      </c>
      <c r="R187" s="164">
        <f t="shared" si="22"/>
        <v>0</v>
      </c>
      <c r="S187" s="164">
        <v>0</v>
      </c>
      <c r="T187" s="165">
        <f t="shared" si="23"/>
        <v>0</v>
      </c>
      <c r="U187" s="28"/>
      <c r="V187" s="28"/>
      <c r="W187" s="28"/>
      <c r="X187" s="28"/>
      <c r="Y187" s="28"/>
      <c r="Z187" s="28"/>
      <c r="AA187" s="28"/>
      <c r="AB187" s="28"/>
      <c r="AC187" s="28"/>
      <c r="AD187" s="28"/>
      <c r="AE187" s="28"/>
      <c r="AR187" s="166" t="s">
        <v>191</v>
      </c>
      <c r="AT187" s="166" t="s">
        <v>124</v>
      </c>
      <c r="AU187" s="166" t="s">
        <v>129</v>
      </c>
      <c r="AY187" s="13" t="s">
        <v>121</v>
      </c>
      <c r="BE187" s="167">
        <f t="shared" si="24"/>
        <v>0</v>
      </c>
      <c r="BF187" s="167">
        <f t="shared" si="25"/>
        <v>2664</v>
      </c>
      <c r="BG187" s="167">
        <f t="shared" si="26"/>
        <v>0</v>
      </c>
      <c r="BH187" s="167">
        <f t="shared" si="27"/>
        <v>0</v>
      </c>
      <c r="BI187" s="167">
        <f t="shared" si="28"/>
        <v>0</v>
      </c>
      <c r="BJ187" s="13" t="s">
        <v>129</v>
      </c>
      <c r="BK187" s="167">
        <f t="shared" si="29"/>
        <v>2664</v>
      </c>
      <c r="BL187" s="13" t="s">
        <v>191</v>
      </c>
      <c r="BM187" s="166" t="s">
        <v>311</v>
      </c>
    </row>
    <row r="188" spans="1:65" s="1" customFormat="1" ht="24" customHeight="1" x14ac:dyDescent="0.2">
      <c r="A188" s="28"/>
      <c r="B188" s="153"/>
      <c r="C188" s="154" t="s">
        <v>312</v>
      </c>
      <c r="D188" s="154" t="s">
        <v>124</v>
      </c>
      <c r="E188" s="155" t="s">
        <v>313</v>
      </c>
      <c r="F188" s="156" t="s">
        <v>314</v>
      </c>
      <c r="G188" s="157" t="s">
        <v>259</v>
      </c>
      <c r="H188" s="179">
        <v>37</v>
      </c>
      <c r="I188" s="159">
        <v>70</v>
      </c>
      <c r="J188" s="160">
        <f t="shared" si="20"/>
        <v>2590</v>
      </c>
      <c r="K188" s="161"/>
      <c r="L188" s="29"/>
      <c r="M188" s="162" t="s">
        <v>1</v>
      </c>
      <c r="N188" s="163" t="s">
        <v>37</v>
      </c>
      <c r="O188" s="54"/>
      <c r="P188" s="164">
        <f t="shared" si="21"/>
        <v>0</v>
      </c>
      <c r="Q188" s="164">
        <v>0</v>
      </c>
      <c r="R188" s="164">
        <f t="shared" si="22"/>
        <v>0</v>
      </c>
      <c r="S188" s="164">
        <v>0</v>
      </c>
      <c r="T188" s="165">
        <f t="shared" si="23"/>
        <v>0</v>
      </c>
      <c r="U188" s="28"/>
      <c r="V188" s="28"/>
      <c r="W188" s="28"/>
      <c r="X188" s="28"/>
      <c r="Y188" s="28"/>
      <c r="Z188" s="28"/>
      <c r="AA188" s="28"/>
      <c r="AB188" s="28"/>
      <c r="AC188" s="28"/>
      <c r="AD188" s="28"/>
      <c r="AE188" s="28"/>
      <c r="AR188" s="166" t="s">
        <v>191</v>
      </c>
      <c r="AT188" s="166" t="s">
        <v>124</v>
      </c>
      <c r="AU188" s="166" t="s">
        <v>129</v>
      </c>
      <c r="AY188" s="13" t="s">
        <v>121</v>
      </c>
      <c r="BE188" s="167">
        <f t="shared" si="24"/>
        <v>0</v>
      </c>
      <c r="BF188" s="167">
        <f t="shared" si="25"/>
        <v>2590</v>
      </c>
      <c r="BG188" s="167">
        <f t="shared" si="26"/>
        <v>0</v>
      </c>
      <c r="BH188" s="167">
        <f t="shared" si="27"/>
        <v>0</v>
      </c>
      <c r="BI188" s="167">
        <f t="shared" si="28"/>
        <v>0</v>
      </c>
      <c r="BJ188" s="13" t="s">
        <v>129</v>
      </c>
      <c r="BK188" s="167">
        <f t="shared" si="29"/>
        <v>2590</v>
      </c>
      <c r="BL188" s="13" t="s">
        <v>191</v>
      </c>
      <c r="BM188" s="166" t="s">
        <v>315</v>
      </c>
    </row>
    <row r="189" spans="1:65" s="11" customFormat="1" ht="22.9" customHeight="1" x14ac:dyDescent="0.2">
      <c r="B189" s="140"/>
      <c r="D189" s="141" t="s">
        <v>70</v>
      </c>
      <c r="E189" s="151" t="s">
        <v>316</v>
      </c>
      <c r="F189" s="151" t="s">
        <v>317</v>
      </c>
      <c r="I189" s="143"/>
      <c r="J189" s="152">
        <f>BK189</f>
        <v>46440</v>
      </c>
      <c r="L189" s="140"/>
      <c r="M189" s="145"/>
      <c r="N189" s="146"/>
      <c r="O189" s="146"/>
      <c r="P189" s="147">
        <f>SUM(P190:P205)</f>
        <v>0</v>
      </c>
      <c r="Q189" s="146"/>
      <c r="R189" s="147">
        <f>SUM(R190:R205)</f>
        <v>5.8069999999999997E-2</v>
      </c>
      <c r="S189" s="146"/>
      <c r="T189" s="148">
        <f>SUM(T190:T205)</f>
        <v>8.4170000000000009E-2</v>
      </c>
      <c r="AR189" s="141" t="s">
        <v>129</v>
      </c>
      <c r="AT189" s="149" t="s">
        <v>70</v>
      </c>
      <c r="AU189" s="149" t="s">
        <v>76</v>
      </c>
      <c r="AY189" s="141" t="s">
        <v>121</v>
      </c>
      <c r="BK189" s="150">
        <f>SUM(BK190:BK205)</f>
        <v>46440</v>
      </c>
    </row>
    <row r="190" spans="1:65" s="1" customFormat="1" ht="16.5" customHeight="1" x14ac:dyDescent="0.2">
      <c r="A190" s="28"/>
      <c r="B190" s="153"/>
      <c r="C190" s="154" t="s">
        <v>318</v>
      </c>
      <c r="D190" s="154" t="s">
        <v>124</v>
      </c>
      <c r="E190" s="155" t="s">
        <v>319</v>
      </c>
      <c r="F190" s="156" t="s">
        <v>320</v>
      </c>
      <c r="G190" s="157" t="s">
        <v>184</v>
      </c>
      <c r="H190" s="158">
        <v>1</v>
      </c>
      <c r="I190" s="159">
        <v>185</v>
      </c>
      <c r="J190" s="160">
        <f t="shared" ref="J190:J205" si="30">ROUND(I190*H190,2)</f>
        <v>185</v>
      </c>
      <c r="K190" s="161"/>
      <c r="L190" s="29"/>
      <c r="M190" s="162" t="s">
        <v>1</v>
      </c>
      <c r="N190" s="163" t="s">
        <v>37</v>
      </c>
      <c r="O190" s="54"/>
      <c r="P190" s="164">
        <f t="shared" ref="P190:P205" si="31">O190*H190</f>
        <v>0</v>
      </c>
      <c r="Q190" s="164">
        <v>0</v>
      </c>
      <c r="R190" s="164">
        <f t="shared" ref="R190:R205" si="32">Q190*H190</f>
        <v>0</v>
      </c>
      <c r="S190" s="164">
        <v>1.933E-2</v>
      </c>
      <c r="T190" s="165">
        <f t="shared" ref="T190:T205" si="33">S190*H190</f>
        <v>1.933E-2</v>
      </c>
      <c r="U190" s="28"/>
      <c r="V190" s="28"/>
      <c r="W190" s="28"/>
      <c r="X190" s="28"/>
      <c r="Y190" s="28"/>
      <c r="Z190" s="28"/>
      <c r="AA190" s="28"/>
      <c r="AB190" s="28"/>
      <c r="AC190" s="28"/>
      <c r="AD190" s="28"/>
      <c r="AE190" s="28"/>
      <c r="AR190" s="166" t="s">
        <v>191</v>
      </c>
      <c r="AT190" s="166" t="s">
        <v>124</v>
      </c>
      <c r="AU190" s="166" t="s">
        <v>129</v>
      </c>
      <c r="AY190" s="13" t="s">
        <v>121</v>
      </c>
      <c r="BE190" s="167">
        <f t="shared" ref="BE190:BE205" si="34">IF(N190="základní",J190,0)</f>
        <v>0</v>
      </c>
      <c r="BF190" s="167">
        <f t="shared" ref="BF190:BF205" si="35">IF(N190="snížená",J190,0)</f>
        <v>185</v>
      </c>
      <c r="BG190" s="167">
        <f t="shared" ref="BG190:BG205" si="36">IF(N190="zákl. přenesená",J190,0)</f>
        <v>0</v>
      </c>
      <c r="BH190" s="167">
        <f t="shared" ref="BH190:BH205" si="37">IF(N190="sníž. přenesená",J190,0)</f>
        <v>0</v>
      </c>
      <c r="BI190" s="167">
        <f t="shared" ref="BI190:BI205" si="38">IF(N190="nulová",J190,0)</f>
        <v>0</v>
      </c>
      <c r="BJ190" s="13" t="s">
        <v>129</v>
      </c>
      <c r="BK190" s="167">
        <f t="shared" ref="BK190:BK205" si="39">ROUND(I190*H190,2)</f>
        <v>185</v>
      </c>
      <c r="BL190" s="13" t="s">
        <v>191</v>
      </c>
      <c r="BM190" s="166" t="s">
        <v>321</v>
      </c>
    </row>
    <row r="191" spans="1:65" s="1" customFormat="1" ht="24" customHeight="1" x14ac:dyDescent="0.2">
      <c r="A191" s="28"/>
      <c r="B191" s="153"/>
      <c r="C191" s="154" t="s">
        <v>322</v>
      </c>
      <c r="D191" s="154" t="s">
        <v>124</v>
      </c>
      <c r="E191" s="155" t="s">
        <v>323</v>
      </c>
      <c r="F191" s="156" t="s">
        <v>324</v>
      </c>
      <c r="G191" s="157" t="s">
        <v>184</v>
      </c>
      <c r="H191" s="158">
        <v>1</v>
      </c>
      <c r="I191" s="159">
        <v>3100</v>
      </c>
      <c r="J191" s="160">
        <f t="shared" si="30"/>
        <v>3100</v>
      </c>
      <c r="K191" s="161"/>
      <c r="L191" s="29"/>
      <c r="M191" s="162" t="s">
        <v>1</v>
      </c>
      <c r="N191" s="163" t="s">
        <v>37</v>
      </c>
      <c r="O191" s="54"/>
      <c r="P191" s="164">
        <f t="shared" si="31"/>
        <v>0</v>
      </c>
      <c r="Q191" s="164">
        <v>1.4710000000000001E-2</v>
      </c>
      <c r="R191" s="164">
        <f t="shared" si="32"/>
        <v>1.4710000000000001E-2</v>
      </c>
      <c r="S191" s="164">
        <v>0</v>
      </c>
      <c r="T191" s="165">
        <f t="shared" si="33"/>
        <v>0</v>
      </c>
      <c r="U191" s="28"/>
      <c r="V191" s="28"/>
      <c r="W191" s="28"/>
      <c r="X191" s="28"/>
      <c r="Y191" s="28"/>
      <c r="Z191" s="28"/>
      <c r="AA191" s="28"/>
      <c r="AB191" s="28"/>
      <c r="AC191" s="28"/>
      <c r="AD191" s="28"/>
      <c r="AE191" s="28"/>
      <c r="AR191" s="166" t="s">
        <v>191</v>
      </c>
      <c r="AT191" s="166" t="s">
        <v>124</v>
      </c>
      <c r="AU191" s="166" t="s">
        <v>129</v>
      </c>
      <c r="AY191" s="13" t="s">
        <v>121</v>
      </c>
      <c r="BE191" s="167">
        <f t="shared" si="34"/>
        <v>0</v>
      </c>
      <c r="BF191" s="167">
        <f t="shared" si="35"/>
        <v>3100</v>
      </c>
      <c r="BG191" s="167">
        <f t="shared" si="36"/>
        <v>0</v>
      </c>
      <c r="BH191" s="167">
        <f t="shared" si="37"/>
        <v>0</v>
      </c>
      <c r="BI191" s="167">
        <f t="shared" si="38"/>
        <v>0</v>
      </c>
      <c r="BJ191" s="13" t="s">
        <v>129</v>
      </c>
      <c r="BK191" s="167">
        <f t="shared" si="39"/>
        <v>3100</v>
      </c>
      <c r="BL191" s="13" t="s">
        <v>191</v>
      </c>
      <c r="BM191" s="166" t="s">
        <v>325</v>
      </c>
    </row>
    <row r="192" spans="1:65" s="1" customFormat="1" ht="16.5" customHeight="1" x14ac:dyDescent="0.2">
      <c r="A192" s="28"/>
      <c r="B192" s="153"/>
      <c r="C192" s="154" t="s">
        <v>326</v>
      </c>
      <c r="D192" s="154" t="s">
        <v>124</v>
      </c>
      <c r="E192" s="155" t="s">
        <v>327</v>
      </c>
      <c r="F192" s="156" t="s">
        <v>328</v>
      </c>
      <c r="G192" s="157" t="s">
        <v>184</v>
      </c>
      <c r="H192" s="158">
        <v>1</v>
      </c>
      <c r="I192" s="159">
        <v>125</v>
      </c>
      <c r="J192" s="160">
        <f t="shared" si="30"/>
        <v>125</v>
      </c>
      <c r="K192" s="161"/>
      <c r="L192" s="29"/>
      <c r="M192" s="162" t="s">
        <v>1</v>
      </c>
      <c r="N192" s="163" t="s">
        <v>37</v>
      </c>
      <c r="O192" s="54"/>
      <c r="P192" s="164">
        <f t="shared" si="31"/>
        <v>0</v>
      </c>
      <c r="Q192" s="164">
        <v>0</v>
      </c>
      <c r="R192" s="164">
        <f t="shared" si="32"/>
        <v>0</v>
      </c>
      <c r="S192" s="164">
        <v>1.9460000000000002E-2</v>
      </c>
      <c r="T192" s="165">
        <f t="shared" si="33"/>
        <v>1.9460000000000002E-2</v>
      </c>
      <c r="U192" s="28"/>
      <c r="V192" s="28"/>
      <c r="W192" s="28"/>
      <c r="X192" s="28"/>
      <c r="Y192" s="28"/>
      <c r="Z192" s="28"/>
      <c r="AA192" s="28"/>
      <c r="AB192" s="28"/>
      <c r="AC192" s="28"/>
      <c r="AD192" s="28"/>
      <c r="AE192" s="28"/>
      <c r="AR192" s="166" t="s">
        <v>191</v>
      </c>
      <c r="AT192" s="166" t="s">
        <v>124</v>
      </c>
      <c r="AU192" s="166" t="s">
        <v>129</v>
      </c>
      <c r="AY192" s="13" t="s">
        <v>121</v>
      </c>
      <c r="BE192" s="167">
        <f t="shared" si="34"/>
        <v>0</v>
      </c>
      <c r="BF192" s="167">
        <f t="shared" si="35"/>
        <v>125</v>
      </c>
      <c r="BG192" s="167">
        <f t="shared" si="36"/>
        <v>0</v>
      </c>
      <c r="BH192" s="167">
        <f t="shared" si="37"/>
        <v>0</v>
      </c>
      <c r="BI192" s="167">
        <f t="shared" si="38"/>
        <v>0</v>
      </c>
      <c r="BJ192" s="13" t="s">
        <v>129</v>
      </c>
      <c r="BK192" s="167">
        <f t="shared" si="39"/>
        <v>125</v>
      </c>
      <c r="BL192" s="13" t="s">
        <v>191</v>
      </c>
      <c r="BM192" s="166" t="s">
        <v>329</v>
      </c>
    </row>
    <row r="193" spans="1:65" s="1" customFormat="1" ht="24" customHeight="1" x14ac:dyDescent="0.2">
      <c r="A193" s="28"/>
      <c r="B193" s="153"/>
      <c r="C193" s="154" t="s">
        <v>330</v>
      </c>
      <c r="D193" s="154" t="s">
        <v>124</v>
      </c>
      <c r="E193" s="155" t="s">
        <v>331</v>
      </c>
      <c r="F193" s="156" t="s">
        <v>332</v>
      </c>
      <c r="G193" s="157" t="s">
        <v>184</v>
      </c>
      <c r="H193" s="158">
        <v>1</v>
      </c>
      <c r="I193" s="159">
        <v>3570</v>
      </c>
      <c r="J193" s="160">
        <f t="shared" si="30"/>
        <v>3570</v>
      </c>
      <c r="K193" s="161"/>
      <c r="L193" s="29"/>
      <c r="M193" s="162" t="s">
        <v>1</v>
      </c>
      <c r="N193" s="163" t="s">
        <v>37</v>
      </c>
      <c r="O193" s="54"/>
      <c r="P193" s="164">
        <f t="shared" si="31"/>
        <v>0</v>
      </c>
      <c r="Q193" s="164">
        <v>1.375E-2</v>
      </c>
      <c r="R193" s="164">
        <f t="shared" si="32"/>
        <v>1.375E-2</v>
      </c>
      <c r="S193" s="164">
        <v>0</v>
      </c>
      <c r="T193" s="165">
        <f t="shared" si="33"/>
        <v>0</v>
      </c>
      <c r="U193" s="28"/>
      <c r="V193" s="28"/>
      <c r="W193" s="28"/>
      <c r="X193" s="28"/>
      <c r="Y193" s="28"/>
      <c r="Z193" s="28"/>
      <c r="AA193" s="28"/>
      <c r="AB193" s="28"/>
      <c r="AC193" s="28"/>
      <c r="AD193" s="28"/>
      <c r="AE193" s="28"/>
      <c r="AR193" s="166" t="s">
        <v>191</v>
      </c>
      <c r="AT193" s="166" t="s">
        <v>124</v>
      </c>
      <c r="AU193" s="166" t="s">
        <v>129</v>
      </c>
      <c r="AY193" s="13" t="s">
        <v>121</v>
      </c>
      <c r="BE193" s="167">
        <f t="shared" si="34"/>
        <v>0</v>
      </c>
      <c r="BF193" s="167">
        <f t="shared" si="35"/>
        <v>3570</v>
      </c>
      <c r="BG193" s="167">
        <f t="shared" si="36"/>
        <v>0</v>
      </c>
      <c r="BH193" s="167">
        <f t="shared" si="37"/>
        <v>0</v>
      </c>
      <c r="BI193" s="167">
        <f t="shared" si="38"/>
        <v>0</v>
      </c>
      <c r="BJ193" s="13" t="s">
        <v>129</v>
      </c>
      <c r="BK193" s="167">
        <f t="shared" si="39"/>
        <v>3570</v>
      </c>
      <c r="BL193" s="13" t="s">
        <v>191</v>
      </c>
      <c r="BM193" s="166" t="s">
        <v>333</v>
      </c>
    </row>
    <row r="194" spans="1:65" s="1" customFormat="1" ht="16.5" customHeight="1" x14ac:dyDescent="0.2">
      <c r="A194" s="28"/>
      <c r="B194" s="153"/>
      <c r="C194" s="154" t="s">
        <v>334</v>
      </c>
      <c r="D194" s="154" t="s">
        <v>124</v>
      </c>
      <c r="E194" s="155" t="s">
        <v>335</v>
      </c>
      <c r="F194" s="156" t="s">
        <v>336</v>
      </c>
      <c r="G194" s="157" t="s">
        <v>184</v>
      </c>
      <c r="H194" s="158">
        <v>1</v>
      </c>
      <c r="I194" s="159">
        <v>140</v>
      </c>
      <c r="J194" s="160">
        <f t="shared" si="30"/>
        <v>140</v>
      </c>
      <c r="K194" s="161"/>
      <c r="L194" s="29"/>
      <c r="M194" s="162" t="s">
        <v>1</v>
      </c>
      <c r="N194" s="163" t="s">
        <v>37</v>
      </c>
      <c r="O194" s="54"/>
      <c r="P194" s="164">
        <f t="shared" si="31"/>
        <v>0</v>
      </c>
      <c r="Q194" s="164">
        <v>0</v>
      </c>
      <c r="R194" s="164">
        <f t="shared" si="32"/>
        <v>0</v>
      </c>
      <c r="S194" s="164">
        <v>3.2899999999999999E-2</v>
      </c>
      <c r="T194" s="165">
        <f t="shared" si="33"/>
        <v>3.2899999999999999E-2</v>
      </c>
      <c r="U194" s="28"/>
      <c r="V194" s="28"/>
      <c r="W194" s="28"/>
      <c r="X194" s="28"/>
      <c r="Y194" s="28"/>
      <c r="Z194" s="28"/>
      <c r="AA194" s="28"/>
      <c r="AB194" s="28"/>
      <c r="AC194" s="28"/>
      <c r="AD194" s="28"/>
      <c r="AE194" s="28"/>
      <c r="AR194" s="166" t="s">
        <v>191</v>
      </c>
      <c r="AT194" s="166" t="s">
        <v>124</v>
      </c>
      <c r="AU194" s="166" t="s">
        <v>129</v>
      </c>
      <c r="AY194" s="13" t="s">
        <v>121</v>
      </c>
      <c r="BE194" s="167">
        <f t="shared" si="34"/>
        <v>0</v>
      </c>
      <c r="BF194" s="167">
        <f t="shared" si="35"/>
        <v>140</v>
      </c>
      <c r="BG194" s="167">
        <f t="shared" si="36"/>
        <v>0</v>
      </c>
      <c r="BH194" s="167">
        <f t="shared" si="37"/>
        <v>0</v>
      </c>
      <c r="BI194" s="167">
        <f t="shared" si="38"/>
        <v>0</v>
      </c>
      <c r="BJ194" s="13" t="s">
        <v>129</v>
      </c>
      <c r="BK194" s="167">
        <f t="shared" si="39"/>
        <v>140</v>
      </c>
      <c r="BL194" s="13" t="s">
        <v>191</v>
      </c>
      <c r="BM194" s="166" t="s">
        <v>337</v>
      </c>
    </row>
    <row r="195" spans="1:65" s="1" customFormat="1" ht="24" customHeight="1" x14ac:dyDescent="0.2">
      <c r="A195" s="28"/>
      <c r="B195" s="153"/>
      <c r="C195" s="154" t="s">
        <v>338</v>
      </c>
      <c r="D195" s="154" t="s">
        <v>124</v>
      </c>
      <c r="E195" s="155" t="s">
        <v>339</v>
      </c>
      <c r="F195" s="156" t="s">
        <v>340</v>
      </c>
      <c r="G195" s="157" t="s">
        <v>184</v>
      </c>
      <c r="H195" s="158">
        <v>1</v>
      </c>
      <c r="I195" s="159">
        <v>8013</v>
      </c>
      <c r="J195" s="160">
        <f t="shared" si="30"/>
        <v>8013</v>
      </c>
      <c r="K195" s="161"/>
      <c r="L195" s="29"/>
      <c r="M195" s="162" t="s">
        <v>1</v>
      </c>
      <c r="N195" s="163" t="s">
        <v>37</v>
      </c>
      <c r="O195" s="54"/>
      <c r="P195" s="164">
        <f t="shared" si="31"/>
        <v>0</v>
      </c>
      <c r="Q195" s="164">
        <v>1.7989999999999999E-2</v>
      </c>
      <c r="R195" s="164">
        <f t="shared" si="32"/>
        <v>1.7989999999999999E-2</v>
      </c>
      <c r="S195" s="164">
        <v>0</v>
      </c>
      <c r="T195" s="165">
        <f t="shared" si="33"/>
        <v>0</v>
      </c>
      <c r="U195" s="28"/>
      <c r="V195" s="28"/>
      <c r="W195" s="28"/>
      <c r="X195" s="28"/>
      <c r="Y195" s="28"/>
      <c r="Z195" s="28"/>
      <c r="AA195" s="28"/>
      <c r="AB195" s="28"/>
      <c r="AC195" s="28"/>
      <c r="AD195" s="28"/>
      <c r="AE195" s="28"/>
      <c r="AR195" s="166" t="s">
        <v>191</v>
      </c>
      <c r="AT195" s="166" t="s">
        <v>124</v>
      </c>
      <c r="AU195" s="166" t="s">
        <v>129</v>
      </c>
      <c r="AY195" s="13" t="s">
        <v>121</v>
      </c>
      <c r="BE195" s="167">
        <f t="shared" si="34"/>
        <v>0</v>
      </c>
      <c r="BF195" s="167">
        <f t="shared" si="35"/>
        <v>8013</v>
      </c>
      <c r="BG195" s="167">
        <f t="shared" si="36"/>
        <v>0</v>
      </c>
      <c r="BH195" s="167">
        <f t="shared" si="37"/>
        <v>0</v>
      </c>
      <c r="BI195" s="167">
        <f t="shared" si="38"/>
        <v>0</v>
      </c>
      <c r="BJ195" s="13" t="s">
        <v>129</v>
      </c>
      <c r="BK195" s="167">
        <f t="shared" si="39"/>
        <v>8013</v>
      </c>
      <c r="BL195" s="13" t="s">
        <v>191</v>
      </c>
      <c r="BM195" s="166" t="s">
        <v>341</v>
      </c>
    </row>
    <row r="196" spans="1:65" s="1" customFormat="1" ht="24" customHeight="1" x14ac:dyDescent="0.2">
      <c r="A196" s="28"/>
      <c r="B196" s="153"/>
      <c r="C196" s="154" t="s">
        <v>342</v>
      </c>
      <c r="D196" s="154" t="s">
        <v>124</v>
      </c>
      <c r="E196" s="155" t="s">
        <v>343</v>
      </c>
      <c r="F196" s="156" t="s">
        <v>344</v>
      </c>
      <c r="G196" s="157" t="s">
        <v>184</v>
      </c>
      <c r="H196" s="158">
        <v>1</v>
      </c>
      <c r="I196" s="159">
        <v>575</v>
      </c>
      <c r="J196" s="160">
        <f t="shared" si="30"/>
        <v>575</v>
      </c>
      <c r="K196" s="161"/>
      <c r="L196" s="29"/>
      <c r="M196" s="162" t="s">
        <v>1</v>
      </c>
      <c r="N196" s="163" t="s">
        <v>37</v>
      </c>
      <c r="O196" s="54"/>
      <c r="P196" s="164">
        <f t="shared" si="31"/>
        <v>0</v>
      </c>
      <c r="Q196" s="164">
        <v>0</v>
      </c>
      <c r="R196" s="164">
        <f t="shared" si="32"/>
        <v>0</v>
      </c>
      <c r="S196" s="164">
        <v>9.1999999999999998E-3</v>
      </c>
      <c r="T196" s="165">
        <f t="shared" si="33"/>
        <v>9.1999999999999998E-3</v>
      </c>
      <c r="U196" s="28"/>
      <c r="V196" s="28"/>
      <c r="W196" s="28"/>
      <c r="X196" s="28"/>
      <c r="Y196" s="28"/>
      <c r="Z196" s="28"/>
      <c r="AA196" s="28"/>
      <c r="AB196" s="28"/>
      <c r="AC196" s="28"/>
      <c r="AD196" s="28"/>
      <c r="AE196" s="28"/>
      <c r="AR196" s="166" t="s">
        <v>191</v>
      </c>
      <c r="AT196" s="166" t="s">
        <v>124</v>
      </c>
      <c r="AU196" s="166" t="s">
        <v>129</v>
      </c>
      <c r="AY196" s="13" t="s">
        <v>121</v>
      </c>
      <c r="BE196" s="167">
        <f t="shared" si="34"/>
        <v>0</v>
      </c>
      <c r="BF196" s="167">
        <f t="shared" si="35"/>
        <v>575</v>
      </c>
      <c r="BG196" s="167">
        <f t="shared" si="36"/>
        <v>0</v>
      </c>
      <c r="BH196" s="167">
        <f t="shared" si="37"/>
        <v>0</v>
      </c>
      <c r="BI196" s="167">
        <f t="shared" si="38"/>
        <v>0</v>
      </c>
      <c r="BJ196" s="13" t="s">
        <v>129</v>
      </c>
      <c r="BK196" s="167">
        <f t="shared" si="39"/>
        <v>575</v>
      </c>
      <c r="BL196" s="13" t="s">
        <v>191</v>
      </c>
      <c r="BM196" s="166" t="s">
        <v>345</v>
      </c>
    </row>
    <row r="197" spans="1:65" s="1" customFormat="1" ht="16.5" customHeight="1" x14ac:dyDescent="0.2">
      <c r="A197" s="28"/>
      <c r="B197" s="153"/>
      <c r="C197" s="154" t="s">
        <v>346</v>
      </c>
      <c r="D197" s="154" t="s">
        <v>124</v>
      </c>
      <c r="E197" s="155" t="s">
        <v>347</v>
      </c>
      <c r="F197" s="156" t="s">
        <v>348</v>
      </c>
      <c r="G197" s="157" t="s">
        <v>184</v>
      </c>
      <c r="H197" s="158">
        <v>1</v>
      </c>
      <c r="I197" s="159">
        <v>3350</v>
      </c>
      <c r="J197" s="160">
        <f t="shared" si="30"/>
        <v>3350</v>
      </c>
      <c r="K197" s="161"/>
      <c r="L197" s="29"/>
      <c r="M197" s="162" t="s">
        <v>1</v>
      </c>
      <c r="N197" s="163" t="s">
        <v>37</v>
      </c>
      <c r="O197" s="54"/>
      <c r="P197" s="164">
        <f t="shared" si="31"/>
        <v>0</v>
      </c>
      <c r="Q197" s="164">
        <v>4.9300000000000004E-3</v>
      </c>
      <c r="R197" s="164">
        <f t="shared" si="32"/>
        <v>4.9300000000000004E-3</v>
      </c>
      <c r="S197" s="164">
        <v>0</v>
      </c>
      <c r="T197" s="165">
        <f t="shared" si="33"/>
        <v>0</v>
      </c>
      <c r="U197" s="28"/>
      <c r="V197" s="28"/>
      <c r="W197" s="28"/>
      <c r="X197" s="28"/>
      <c r="Y197" s="28"/>
      <c r="Z197" s="28"/>
      <c r="AA197" s="28"/>
      <c r="AB197" s="28"/>
      <c r="AC197" s="28"/>
      <c r="AD197" s="28"/>
      <c r="AE197" s="28"/>
      <c r="AR197" s="166" t="s">
        <v>191</v>
      </c>
      <c r="AT197" s="166" t="s">
        <v>124</v>
      </c>
      <c r="AU197" s="166" t="s">
        <v>129</v>
      </c>
      <c r="AY197" s="13" t="s">
        <v>121</v>
      </c>
      <c r="BE197" s="167">
        <f t="shared" si="34"/>
        <v>0</v>
      </c>
      <c r="BF197" s="167">
        <f t="shared" si="35"/>
        <v>3350</v>
      </c>
      <c r="BG197" s="167">
        <f t="shared" si="36"/>
        <v>0</v>
      </c>
      <c r="BH197" s="167">
        <f t="shared" si="37"/>
        <v>0</v>
      </c>
      <c r="BI197" s="167">
        <f t="shared" si="38"/>
        <v>0</v>
      </c>
      <c r="BJ197" s="13" t="s">
        <v>129</v>
      </c>
      <c r="BK197" s="167">
        <f t="shared" si="39"/>
        <v>3350</v>
      </c>
      <c r="BL197" s="13" t="s">
        <v>191</v>
      </c>
      <c r="BM197" s="166" t="s">
        <v>349</v>
      </c>
    </row>
    <row r="198" spans="1:65" s="1" customFormat="1" ht="16.5" customHeight="1" x14ac:dyDescent="0.2">
      <c r="A198" s="28"/>
      <c r="B198" s="153"/>
      <c r="C198" s="154" t="s">
        <v>350</v>
      </c>
      <c r="D198" s="154" t="s">
        <v>124</v>
      </c>
      <c r="E198" s="155" t="s">
        <v>351</v>
      </c>
      <c r="F198" s="156" t="s">
        <v>352</v>
      </c>
      <c r="G198" s="157" t="s">
        <v>148</v>
      </c>
      <c r="H198" s="158">
        <v>1</v>
      </c>
      <c r="I198" s="159">
        <v>974</v>
      </c>
      <c r="J198" s="160">
        <f t="shared" si="30"/>
        <v>974</v>
      </c>
      <c r="K198" s="161"/>
      <c r="L198" s="29"/>
      <c r="M198" s="162" t="s">
        <v>1</v>
      </c>
      <c r="N198" s="163" t="s">
        <v>37</v>
      </c>
      <c r="O198" s="54"/>
      <c r="P198" s="164">
        <f t="shared" si="31"/>
        <v>0</v>
      </c>
      <c r="Q198" s="164">
        <v>1.09E-3</v>
      </c>
      <c r="R198" s="164">
        <f t="shared" si="32"/>
        <v>1.09E-3</v>
      </c>
      <c r="S198" s="164">
        <v>0</v>
      </c>
      <c r="T198" s="165">
        <f t="shared" si="33"/>
        <v>0</v>
      </c>
      <c r="U198" s="28"/>
      <c r="V198" s="28"/>
      <c r="W198" s="28"/>
      <c r="X198" s="28"/>
      <c r="Y198" s="28"/>
      <c r="Z198" s="28"/>
      <c r="AA198" s="28"/>
      <c r="AB198" s="28"/>
      <c r="AC198" s="28"/>
      <c r="AD198" s="28"/>
      <c r="AE198" s="28"/>
      <c r="AR198" s="166" t="s">
        <v>191</v>
      </c>
      <c r="AT198" s="166" t="s">
        <v>124</v>
      </c>
      <c r="AU198" s="166" t="s">
        <v>129</v>
      </c>
      <c r="AY198" s="13" t="s">
        <v>121</v>
      </c>
      <c r="BE198" s="167">
        <f t="shared" si="34"/>
        <v>0</v>
      </c>
      <c r="BF198" s="167">
        <f t="shared" si="35"/>
        <v>974</v>
      </c>
      <c r="BG198" s="167">
        <f t="shared" si="36"/>
        <v>0</v>
      </c>
      <c r="BH198" s="167">
        <f t="shared" si="37"/>
        <v>0</v>
      </c>
      <c r="BI198" s="167">
        <f t="shared" si="38"/>
        <v>0</v>
      </c>
      <c r="BJ198" s="13" t="s">
        <v>129</v>
      </c>
      <c r="BK198" s="167">
        <f t="shared" si="39"/>
        <v>974</v>
      </c>
      <c r="BL198" s="13" t="s">
        <v>191</v>
      </c>
      <c r="BM198" s="166" t="s">
        <v>353</v>
      </c>
    </row>
    <row r="199" spans="1:65" s="1" customFormat="1" ht="16.5" customHeight="1" x14ac:dyDescent="0.2">
      <c r="A199" s="28"/>
      <c r="B199" s="153"/>
      <c r="C199" s="154" t="s">
        <v>354</v>
      </c>
      <c r="D199" s="154" t="s">
        <v>124</v>
      </c>
      <c r="E199" s="155" t="s">
        <v>355</v>
      </c>
      <c r="F199" s="156" t="s">
        <v>356</v>
      </c>
      <c r="G199" s="157" t="s">
        <v>184</v>
      </c>
      <c r="H199" s="158">
        <v>1</v>
      </c>
      <c r="I199" s="159">
        <v>70</v>
      </c>
      <c r="J199" s="160">
        <f t="shared" si="30"/>
        <v>70</v>
      </c>
      <c r="K199" s="161"/>
      <c r="L199" s="29"/>
      <c r="M199" s="162" t="s">
        <v>1</v>
      </c>
      <c r="N199" s="163" t="s">
        <v>37</v>
      </c>
      <c r="O199" s="54"/>
      <c r="P199" s="164">
        <f t="shared" si="31"/>
        <v>0</v>
      </c>
      <c r="Q199" s="164">
        <v>0</v>
      </c>
      <c r="R199" s="164">
        <f t="shared" si="32"/>
        <v>0</v>
      </c>
      <c r="S199" s="164">
        <v>1.56E-3</v>
      </c>
      <c r="T199" s="165">
        <f t="shared" si="33"/>
        <v>1.56E-3</v>
      </c>
      <c r="U199" s="28"/>
      <c r="V199" s="28"/>
      <c r="W199" s="28"/>
      <c r="X199" s="28"/>
      <c r="Y199" s="28"/>
      <c r="Z199" s="28"/>
      <c r="AA199" s="28"/>
      <c r="AB199" s="28"/>
      <c r="AC199" s="28"/>
      <c r="AD199" s="28"/>
      <c r="AE199" s="28"/>
      <c r="AR199" s="166" t="s">
        <v>191</v>
      </c>
      <c r="AT199" s="166" t="s">
        <v>124</v>
      </c>
      <c r="AU199" s="166" t="s">
        <v>129</v>
      </c>
      <c r="AY199" s="13" t="s">
        <v>121</v>
      </c>
      <c r="BE199" s="167">
        <f t="shared" si="34"/>
        <v>0</v>
      </c>
      <c r="BF199" s="167">
        <f t="shared" si="35"/>
        <v>70</v>
      </c>
      <c r="BG199" s="167">
        <f t="shared" si="36"/>
        <v>0</v>
      </c>
      <c r="BH199" s="167">
        <f t="shared" si="37"/>
        <v>0</v>
      </c>
      <c r="BI199" s="167">
        <f t="shared" si="38"/>
        <v>0</v>
      </c>
      <c r="BJ199" s="13" t="s">
        <v>129</v>
      </c>
      <c r="BK199" s="167">
        <f t="shared" si="39"/>
        <v>70</v>
      </c>
      <c r="BL199" s="13" t="s">
        <v>191</v>
      </c>
      <c r="BM199" s="166" t="s">
        <v>357</v>
      </c>
    </row>
    <row r="200" spans="1:65" s="1" customFormat="1" ht="16.5" customHeight="1" x14ac:dyDescent="0.2">
      <c r="A200" s="28"/>
      <c r="B200" s="153"/>
      <c r="C200" s="154" t="s">
        <v>358</v>
      </c>
      <c r="D200" s="154" t="s">
        <v>124</v>
      </c>
      <c r="E200" s="155" t="s">
        <v>359</v>
      </c>
      <c r="F200" s="156" t="s">
        <v>360</v>
      </c>
      <c r="G200" s="157" t="s">
        <v>184</v>
      </c>
      <c r="H200" s="158">
        <v>2</v>
      </c>
      <c r="I200" s="159">
        <v>85</v>
      </c>
      <c r="J200" s="160">
        <f t="shared" si="30"/>
        <v>170</v>
      </c>
      <c r="K200" s="161"/>
      <c r="L200" s="29"/>
      <c r="M200" s="162" t="s">
        <v>1</v>
      </c>
      <c r="N200" s="163" t="s">
        <v>37</v>
      </c>
      <c r="O200" s="54"/>
      <c r="P200" s="164">
        <f t="shared" si="31"/>
        <v>0</v>
      </c>
      <c r="Q200" s="164">
        <v>0</v>
      </c>
      <c r="R200" s="164">
        <f t="shared" si="32"/>
        <v>0</v>
      </c>
      <c r="S200" s="164">
        <v>8.5999999999999998E-4</v>
      </c>
      <c r="T200" s="165">
        <f t="shared" si="33"/>
        <v>1.72E-3</v>
      </c>
      <c r="U200" s="28"/>
      <c r="V200" s="28"/>
      <c r="W200" s="28"/>
      <c r="X200" s="28"/>
      <c r="Y200" s="28"/>
      <c r="Z200" s="28"/>
      <c r="AA200" s="28"/>
      <c r="AB200" s="28"/>
      <c r="AC200" s="28"/>
      <c r="AD200" s="28"/>
      <c r="AE200" s="28"/>
      <c r="AR200" s="166" t="s">
        <v>191</v>
      </c>
      <c r="AT200" s="166" t="s">
        <v>124</v>
      </c>
      <c r="AU200" s="166" t="s">
        <v>129</v>
      </c>
      <c r="AY200" s="13" t="s">
        <v>121</v>
      </c>
      <c r="BE200" s="167">
        <f t="shared" si="34"/>
        <v>0</v>
      </c>
      <c r="BF200" s="167">
        <f t="shared" si="35"/>
        <v>170</v>
      </c>
      <c r="BG200" s="167">
        <f t="shared" si="36"/>
        <v>0</v>
      </c>
      <c r="BH200" s="167">
        <f t="shared" si="37"/>
        <v>0</v>
      </c>
      <c r="BI200" s="167">
        <f t="shared" si="38"/>
        <v>0</v>
      </c>
      <c r="BJ200" s="13" t="s">
        <v>129</v>
      </c>
      <c r="BK200" s="167">
        <f t="shared" si="39"/>
        <v>170</v>
      </c>
      <c r="BL200" s="13" t="s">
        <v>191</v>
      </c>
      <c r="BM200" s="166" t="s">
        <v>361</v>
      </c>
    </row>
    <row r="201" spans="1:65" s="1" customFormat="1" ht="16.5" customHeight="1" x14ac:dyDescent="0.2">
      <c r="A201" s="28"/>
      <c r="B201" s="153"/>
      <c r="C201" s="154" t="s">
        <v>362</v>
      </c>
      <c r="D201" s="154" t="s">
        <v>124</v>
      </c>
      <c r="E201" s="155" t="s">
        <v>363</v>
      </c>
      <c r="F201" s="156" t="s">
        <v>364</v>
      </c>
      <c r="G201" s="157" t="s">
        <v>184</v>
      </c>
      <c r="H201" s="158">
        <v>1</v>
      </c>
      <c r="I201" s="159">
        <v>1350</v>
      </c>
      <c r="J201" s="160">
        <f t="shared" si="30"/>
        <v>1350</v>
      </c>
      <c r="K201" s="161"/>
      <c r="L201" s="29"/>
      <c r="M201" s="162" t="s">
        <v>1</v>
      </c>
      <c r="N201" s="163" t="s">
        <v>37</v>
      </c>
      <c r="O201" s="54"/>
      <c r="P201" s="164">
        <f t="shared" si="31"/>
        <v>0</v>
      </c>
      <c r="Q201" s="164">
        <v>1.8E-3</v>
      </c>
      <c r="R201" s="164">
        <f t="shared" si="32"/>
        <v>1.8E-3</v>
      </c>
      <c r="S201" s="164">
        <v>0</v>
      </c>
      <c r="T201" s="165">
        <f t="shared" si="33"/>
        <v>0</v>
      </c>
      <c r="U201" s="28"/>
      <c r="V201" s="28"/>
      <c r="W201" s="28"/>
      <c r="X201" s="28"/>
      <c r="Y201" s="28"/>
      <c r="Z201" s="28"/>
      <c r="AA201" s="28"/>
      <c r="AB201" s="28"/>
      <c r="AC201" s="28"/>
      <c r="AD201" s="28"/>
      <c r="AE201" s="28"/>
      <c r="AR201" s="166" t="s">
        <v>191</v>
      </c>
      <c r="AT201" s="166" t="s">
        <v>124</v>
      </c>
      <c r="AU201" s="166" t="s">
        <v>129</v>
      </c>
      <c r="AY201" s="13" t="s">
        <v>121</v>
      </c>
      <c r="BE201" s="167">
        <f t="shared" si="34"/>
        <v>0</v>
      </c>
      <c r="BF201" s="167">
        <f t="shared" si="35"/>
        <v>1350</v>
      </c>
      <c r="BG201" s="167">
        <f t="shared" si="36"/>
        <v>0</v>
      </c>
      <c r="BH201" s="167">
        <f t="shared" si="37"/>
        <v>0</v>
      </c>
      <c r="BI201" s="167">
        <f t="shared" si="38"/>
        <v>0</v>
      </c>
      <c r="BJ201" s="13" t="s">
        <v>129</v>
      </c>
      <c r="BK201" s="167">
        <f t="shared" si="39"/>
        <v>1350</v>
      </c>
      <c r="BL201" s="13" t="s">
        <v>191</v>
      </c>
      <c r="BM201" s="166" t="s">
        <v>365</v>
      </c>
    </row>
    <row r="202" spans="1:65" s="1" customFormat="1" ht="16.5" customHeight="1" x14ac:dyDescent="0.2">
      <c r="A202" s="28"/>
      <c r="B202" s="153"/>
      <c r="C202" s="154" t="s">
        <v>366</v>
      </c>
      <c r="D202" s="154" t="s">
        <v>124</v>
      </c>
      <c r="E202" s="155" t="s">
        <v>367</v>
      </c>
      <c r="F202" s="156" t="s">
        <v>368</v>
      </c>
      <c r="G202" s="157" t="s">
        <v>184</v>
      </c>
      <c r="H202" s="158">
        <v>1</v>
      </c>
      <c r="I202" s="159">
        <v>1150</v>
      </c>
      <c r="J202" s="160">
        <f t="shared" si="30"/>
        <v>1150</v>
      </c>
      <c r="K202" s="161"/>
      <c r="L202" s="29"/>
      <c r="M202" s="162" t="s">
        <v>1</v>
      </c>
      <c r="N202" s="163" t="s">
        <v>37</v>
      </c>
      <c r="O202" s="54"/>
      <c r="P202" s="164">
        <f t="shared" si="31"/>
        <v>0</v>
      </c>
      <c r="Q202" s="164">
        <v>1.8400000000000001E-3</v>
      </c>
      <c r="R202" s="164">
        <f t="shared" si="32"/>
        <v>1.8400000000000001E-3</v>
      </c>
      <c r="S202" s="164">
        <v>0</v>
      </c>
      <c r="T202" s="165">
        <f t="shared" si="33"/>
        <v>0</v>
      </c>
      <c r="U202" s="28"/>
      <c r="V202" s="28"/>
      <c r="W202" s="28"/>
      <c r="X202" s="28"/>
      <c r="Y202" s="28"/>
      <c r="Z202" s="28"/>
      <c r="AA202" s="28"/>
      <c r="AB202" s="28"/>
      <c r="AC202" s="28"/>
      <c r="AD202" s="28"/>
      <c r="AE202" s="28"/>
      <c r="AR202" s="166" t="s">
        <v>191</v>
      </c>
      <c r="AT202" s="166" t="s">
        <v>124</v>
      </c>
      <c r="AU202" s="166" t="s">
        <v>129</v>
      </c>
      <c r="AY202" s="13" t="s">
        <v>121</v>
      </c>
      <c r="BE202" s="167">
        <f t="shared" si="34"/>
        <v>0</v>
      </c>
      <c r="BF202" s="167">
        <f t="shared" si="35"/>
        <v>1150</v>
      </c>
      <c r="BG202" s="167">
        <f t="shared" si="36"/>
        <v>0</v>
      </c>
      <c r="BH202" s="167">
        <f t="shared" si="37"/>
        <v>0</v>
      </c>
      <c r="BI202" s="167">
        <f t="shared" si="38"/>
        <v>0</v>
      </c>
      <c r="BJ202" s="13" t="s">
        <v>129</v>
      </c>
      <c r="BK202" s="167">
        <f t="shared" si="39"/>
        <v>1150</v>
      </c>
      <c r="BL202" s="13" t="s">
        <v>191</v>
      </c>
      <c r="BM202" s="166" t="s">
        <v>369</v>
      </c>
    </row>
    <row r="203" spans="1:65" s="1" customFormat="1" ht="24" customHeight="1" x14ac:dyDescent="0.2">
      <c r="A203" s="28"/>
      <c r="B203" s="153"/>
      <c r="C203" s="154" t="s">
        <v>370</v>
      </c>
      <c r="D203" s="154" t="s">
        <v>124</v>
      </c>
      <c r="E203" s="155" t="s">
        <v>371</v>
      </c>
      <c r="F203" s="156" t="s">
        <v>372</v>
      </c>
      <c r="G203" s="157" t="s">
        <v>184</v>
      </c>
      <c r="H203" s="158">
        <v>1</v>
      </c>
      <c r="I203" s="159">
        <v>1800</v>
      </c>
      <c r="J203" s="160">
        <f t="shared" si="30"/>
        <v>1800</v>
      </c>
      <c r="K203" s="161"/>
      <c r="L203" s="29"/>
      <c r="M203" s="162" t="s">
        <v>1</v>
      </c>
      <c r="N203" s="163" t="s">
        <v>37</v>
      </c>
      <c r="O203" s="54"/>
      <c r="P203" s="164">
        <f t="shared" si="31"/>
        <v>0</v>
      </c>
      <c r="Q203" s="164">
        <v>1.9599999999999999E-3</v>
      </c>
      <c r="R203" s="164">
        <f t="shared" si="32"/>
        <v>1.9599999999999999E-3</v>
      </c>
      <c r="S203" s="164">
        <v>0</v>
      </c>
      <c r="T203" s="165">
        <f t="shared" si="33"/>
        <v>0</v>
      </c>
      <c r="U203" s="28"/>
      <c r="V203" s="28"/>
      <c r="W203" s="28"/>
      <c r="X203" s="28"/>
      <c r="Y203" s="28"/>
      <c r="Z203" s="28"/>
      <c r="AA203" s="28"/>
      <c r="AB203" s="28"/>
      <c r="AC203" s="28"/>
      <c r="AD203" s="28"/>
      <c r="AE203" s="28"/>
      <c r="AR203" s="166" t="s">
        <v>191</v>
      </c>
      <c r="AT203" s="166" t="s">
        <v>124</v>
      </c>
      <c r="AU203" s="166" t="s">
        <v>129</v>
      </c>
      <c r="AY203" s="13" t="s">
        <v>121</v>
      </c>
      <c r="BE203" s="167">
        <f t="shared" si="34"/>
        <v>0</v>
      </c>
      <c r="BF203" s="167">
        <f t="shared" si="35"/>
        <v>1800</v>
      </c>
      <c r="BG203" s="167">
        <f t="shared" si="36"/>
        <v>0</v>
      </c>
      <c r="BH203" s="167">
        <f t="shared" si="37"/>
        <v>0</v>
      </c>
      <c r="BI203" s="167">
        <f t="shared" si="38"/>
        <v>0</v>
      </c>
      <c r="BJ203" s="13" t="s">
        <v>129</v>
      </c>
      <c r="BK203" s="167">
        <f t="shared" si="39"/>
        <v>1800</v>
      </c>
      <c r="BL203" s="13" t="s">
        <v>191</v>
      </c>
      <c r="BM203" s="166" t="s">
        <v>373</v>
      </c>
    </row>
    <row r="204" spans="1:65" s="1" customFormat="1" ht="24" customHeight="1" x14ac:dyDescent="0.2">
      <c r="A204" s="28"/>
      <c r="B204" s="153"/>
      <c r="C204" s="154" t="s">
        <v>374</v>
      </c>
      <c r="D204" s="154" t="s">
        <v>124</v>
      </c>
      <c r="E204" s="155" t="s">
        <v>375</v>
      </c>
      <c r="F204" s="156" t="s">
        <v>376</v>
      </c>
      <c r="G204" s="157" t="s">
        <v>259</v>
      </c>
      <c r="H204" s="179">
        <v>154</v>
      </c>
      <c r="I204" s="159">
        <v>72</v>
      </c>
      <c r="J204" s="160">
        <f t="shared" si="30"/>
        <v>11088</v>
      </c>
      <c r="K204" s="161"/>
      <c r="L204" s="29"/>
      <c r="M204" s="162" t="s">
        <v>1</v>
      </c>
      <c r="N204" s="163" t="s">
        <v>37</v>
      </c>
      <c r="O204" s="54"/>
      <c r="P204" s="164">
        <f t="shared" si="31"/>
        <v>0</v>
      </c>
      <c r="Q204" s="164">
        <v>0</v>
      </c>
      <c r="R204" s="164">
        <f t="shared" si="32"/>
        <v>0</v>
      </c>
      <c r="S204" s="164">
        <v>0</v>
      </c>
      <c r="T204" s="165">
        <f t="shared" si="33"/>
        <v>0</v>
      </c>
      <c r="U204" s="28"/>
      <c r="V204" s="28"/>
      <c r="W204" s="28"/>
      <c r="X204" s="28"/>
      <c r="Y204" s="28"/>
      <c r="Z204" s="28"/>
      <c r="AA204" s="28"/>
      <c r="AB204" s="28"/>
      <c r="AC204" s="28"/>
      <c r="AD204" s="28"/>
      <c r="AE204" s="28"/>
      <c r="AR204" s="166" t="s">
        <v>191</v>
      </c>
      <c r="AT204" s="166" t="s">
        <v>124</v>
      </c>
      <c r="AU204" s="166" t="s">
        <v>129</v>
      </c>
      <c r="AY204" s="13" t="s">
        <v>121</v>
      </c>
      <c r="BE204" s="167">
        <f t="shared" si="34"/>
        <v>0</v>
      </c>
      <c r="BF204" s="167">
        <f t="shared" si="35"/>
        <v>11088</v>
      </c>
      <c r="BG204" s="167">
        <f t="shared" si="36"/>
        <v>0</v>
      </c>
      <c r="BH204" s="167">
        <f t="shared" si="37"/>
        <v>0</v>
      </c>
      <c r="BI204" s="167">
        <f t="shared" si="38"/>
        <v>0</v>
      </c>
      <c r="BJ204" s="13" t="s">
        <v>129</v>
      </c>
      <c r="BK204" s="167">
        <f t="shared" si="39"/>
        <v>11088</v>
      </c>
      <c r="BL204" s="13" t="s">
        <v>191</v>
      </c>
      <c r="BM204" s="166" t="s">
        <v>377</v>
      </c>
    </row>
    <row r="205" spans="1:65" s="1" customFormat="1" ht="24" customHeight="1" x14ac:dyDescent="0.2">
      <c r="A205" s="28"/>
      <c r="B205" s="153"/>
      <c r="C205" s="154" t="s">
        <v>378</v>
      </c>
      <c r="D205" s="154" t="s">
        <v>124</v>
      </c>
      <c r="E205" s="155" t="s">
        <v>379</v>
      </c>
      <c r="F205" s="156" t="s">
        <v>380</v>
      </c>
      <c r="G205" s="157" t="s">
        <v>259</v>
      </c>
      <c r="H205" s="179">
        <v>154</v>
      </c>
      <c r="I205" s="159">
        <v>70</v>
      </c>
      <c r="J205" s="160">
        <f t="shared" si="30"/>
        <v>10780</v>
      </c>
      <c r="K205" s="161"/>
      <c r="L205" s="29"/>
      <c r="M205" s="162" t="s">
        <v>1</v>
      </c>
      <c r="N205" s="163" t="s">
        <v>37</v>
      </c>
      <c r="O205" s="54"/>
      <c r="P205" s="164">
        <f t="shared" si="31"/>
        <v>0</v>
      </c>
      <c r="Q205" s="164">
        <v>0</v>
      </c>
      <c r="R205" s="164">
        <f t="shared" si="32"/>
        <v>0</v>
      </c>
      <c r="S205" s="164">
        <v>0</v>
      </c>
      <c r="T205" s="165">
        <f t="shared" si="33"/>
        <v>0</v>
      </c>
      <c r="U205" s="28"/>
      <c r="V205" s="28"/>
      <c r="W205" s="28"/>
      <c r="X205" s="28"/>
      <c r="Y205" s="28"/>
      <c r="Z205" s="28"/>
      <c r="AA205" s="28"/>
      <c r="AB205" s="28"/>
      <c r="AC205" s="28"/>
      <c r="AD205" s="28"/>
      <c r="AE205" s="28"/>
      <c r="AR205" s="166" t="s">
        <v>191</v>
      </c>
      <c r="AT205" s="166" t="s">
        <v>124</v>
      </c>
      <c r="AU205" s="166" t="s">
        <v>129</v>
      </c>
      <c r="AY205" s="13" t="s">
        <v>121</v>
      </c>
      <c r="BE205" s="167">
        <f t="shared" si="34"/>
        <v>0</v>
      </c>
      <c r="BF205" s="167">
        <f t="shared" si="35"/>
        <v>10780</v>
      </c>
      <c r="BG205" s="167">
        <f t="shared" si="36"/>
        <v>0</v>
      </c>
      <c r="BH205" s="167">
        <f t="shared" si="37"/>
        <v>0</v>
      </c>
      <c r="BI205" s="167">
        <f t="shared" si="38"/>
        <v>0</v>
      </c>
      <c r="BJ205" s="13" t="s">
        <v>129</v>
      </c>
      <c r="BK205" s="167">
        <f t="shared" si="39"/>
        <v>10780</v>
      </c>
      <c r="BL205" s="13" t="s">
        <v>191</v>
      </c>
      <c r="BM205" s="166" t="s">
        <v>381</v>
      </c>
    </row>
    <row r="206" spans="1:65" s="11" customFormat="1" ht="22.9" customHeight="1" x14ac:dyDescent="0.2">
      <c r="B206" s="140"/>
      <c r="D206" s="141" t="s">
        <v>70</v>
      </c>
      <c r="E206" s="151" t="s">
        <v>382</v>
      </c>
      <c r="F206" s="151" t="s">
        <v>383</v>
      </c>
      <c r="I206" s="143"/>
      <c r="J206" s="152">
        <f>BK206</f>
        <v>7000</v>
      </c>
      <c r="L206" s="140"/>
      <c r="M206" s="145"/>
      <c r="N206" s="146"/>
      <c r="O206" s="146"/>
      <c r="P206" s="147">
        <f>P207</f>
        <v>0</v>
      </c>
      <c r="Q206" s="146"/>
      <c r="R206" s="147">
        <f>R207</f>
        <v>0</v>
      </c>
      <c r="S206" s="146"/>
      <c r="T206" s="148">
        <f>T207</f>
        <v>0</v>
      </c>
      <c r="AR206" s="141" t="s">
        <v>129</v>
      </c>
      <c r="AT206" s="149" t="s">
        <v>70</v>
      </c>
      <c r="AU206" s="149" t="s">
        <v>76</v>
      </c>
      <c r="AY206" s="141" t="s">
        <v>121</v>
      </c>
      <c r="BK206" s="150">
        <f>BK207</f>
        <v>7000</v>
      </c>
    </row>
    <row r="207" spans="1:65" s="1" customFormat="1" ht="24" customHeight="1" x14ac:dyDescent="0.2">
      <c r="A207" s="28"/>
      <c r="B207" s="153"/>
      <c r="C207" s="154" t="s">
        <v>384</v>
      </c>
      <c r="D207" s="154" t="s">
        <v>124</v>
      </c>
      <c r="E207" s="155" t="s">
        <v>385</v>
      </c>
      <c r="F207" s="156" t="s">
        <v>386</v>
      </c>
      <c r="G207" s="157" t="s">
        <v>184</v>
      </c>
      <c r="H207" s="158">
        <v>4</v>
      </c>
      <c r="I207" s="159">
        <v>1750</v>
      </c>
      <c r="J207" s="160">
        <f>ROUND(I207*H207,2)</f>
        <v>7000</v>
      </c>
      <c r="K207" s="161"/>
      <c r="L207" s="29"/>
      <c r="M207" s="162" t="s">
        <v>1</v>
      </c>
      <c r="N207" s="163" t="s">
        <v>37</v>
      </c>
      <c r="O207" s="54"/>
      <c r="P207" s="164">
        <f>O207*H207</f>
        <v>0</v>
      </c>
      <c r="Q207" s="164">
        <v>0</v>
      </c>
      <c r="R207" s="164">
        <f>Q207*H207</f>
        <v>0</v>
      </c>
      <c r="S207" s="164">
        <v>0</v>
      </c>
      <c r="T207" s="165">
        <f>S207*H207</f>
        <v>0</v>
      </c>
      <c r="U207" s="28"/>
      <c r="V207" s="28"/>
      <c r="W207" s="28"/>
      <c r="X207" s="28"/>
      <c r="Y207" s="28"/>
      <c r="Z207" s="28"/>
      <c r="AA207" s="28"/>
      <c r="AB207" s="28"/>
      <c r="AC207" s="28"/>
      <c r="AD207" s="28"/>
      <c r="AE207" s="28"/>
      <c r="AR207" s="166" t="s">
        <v>191</v>
      </c>
      <c r="AT207" s="166" t="s">
        <v>124</v>
      </c>
      <c r="AU207" s="166" t="s">
        <v>129</v>
      </c>
      <c r="AY207" s="13" t="s">
        <v>121</v>
      </c>
      <c r="BE207" s="167">
        <f>IF(N207="základní",J207,0)</f>
        <v>0</v>
      </c>
      <c r="BF207" s="167">
        <f>IF(N207="snížená",J207,0)</f>
        <v>7000</v>
      </c>
      <c r="BG207" s="167">
        <f>IF(N207="zákl. přenesená",J207,0)</f>
        <v>0</v>
      </c>
      <c r="BH207" s="167">
        <f>IF(N207="sníž. přenesená",J207,0)</f>
        <v>0</v>
      </c>
      <c r="BI207" s="167">
        <f>IF(N207="nulová",J207,0)</f>
        <v>0</v>
      </c>
      <c r="BJ207" s="13" t="s">
        <v>129</v>
      </c>
      <c r="BK207" s="167">
        <f>ROUND(I207*H207,2)</f>
        <v>7000</v>
      </c>
      <c r="BL207" s="13" t="s">
        <v>191</v>
      </c>
      <c r="BM207" s="166" t="s">
        <v>387</v>
      </c>
    </row>
    <row r="208" spans="1:65" s="11" customFormat="1" ht="22.9" customHeight="1" x14ac:dyDescent="0.2">
      <c r="B208" s="140"/>
      <c r="D208" s="141" t="s">
        <v>70</v>
      </c>
      <c r="E208" s="151" t="s">
        <v>388</v>
      </c>
      <c r="F208" s="151" t="s">
        <v>389</v>
      </c>
      <c r="I208" s="143"/>
      <c r="J208" s="152">
        <f>BK208</f>
        <v>92970.18</v>
      </c>
      <c r="L208" s="140"/>
      <c r="M208" s="145"/>
      <c r="N208" s="146"/>
      <c r="O208" s="146"/>
      <c r="P208" s="147">
        <f>SUM(P209:P212)</f>
        <v>0</v>
      </c>
      <c r="Q208" s="146"/>
      <c r="R208" s="147">
        <f>SUM(R209:R212)</f>
        <v>0</v>
      </c>
      <c r="S208" s="146"/>
      <c r="T208" s="148">
        <f>SUM(T209:T212)</f>
        <v>0</v>
      </c>
      <c r="AR208" s="141" t="s">
        <v>129</v>
      </c>
      <c r="AT208" s="149" t="s">
        <v>70</v>
      </c>
      <c r="AU208" s="149" t="s">
        <v>76</v>
      </c>
      <c r="AY208" s="141" t="s">
        <v>121</v>
      </c>
      <c r="BK208" s="150">
        <f>SUM(BK209:BK212)</f>
        <v>92970.18</v>
      </c>
    </row>
    <row r="209" spans="1:65" s="1" customFormat="1" ht="16.5" customHeight="1" x14ac:dyDescent="0.2">
      <c r="A209" s="28"/>
      <c r="B209" s="153"/>
      <c r="C209" s="154" t="s">
        <v>390</v>
      </c>
      <c r="D209" s="154" t="s">
        <v>124</v>
      </c>
      <c r="E209" s="155" t="s">
        <v>391</v>
      </c>
      <c r="F209" s="156" t="s">
        <v>392</v>
      </c>
      <c r="G209" s="157" t="s">
        <v>184</v>
      </c>
      <c r="H209" s="158">
        <v>1</v>
      </c>
      <c r="I209" s="159">
        <v>515</v>
      </c>
      <c r="J209" s="160">
        <f>ROUND(I209*H209,2)</f>
        <v>515</v>
      </c>
      <c r="K209" s="161"/>
      <c r="L209" s="29"/>
      <c r="M209" s="162" t="s">
        <v>1</v>
      </c>
      <c r="N209" s="163" t="s">
        <v>37</v>
      </c>
      <c r="O209" s="54"/>
      <c r="P209" s="164">
        <f>O209*H209</f>
        <v>0</v>
      </c>
      <c r="Q209" s="164">
        <v>0</v>
      </c>
      <c r="R209" s="164">
        <f>Q209*H209</f>
        <v>0</v>
      </c>
      <c r="S209" s="164">
        <v>0</v>
      </c>
      <c r="T209" s="165">
        <f>S209*H209</f>
        <v>0</v>
      </c>
      <c r="U209" s="28"/>
      <c r="V209" s="28"/>
      <c r="W209" s="28"/>
      <c r="X209" s="28"/>
      <c r="Y209" s="28"/>
      <c r="Z209" s="28"/>
      <c r="AA209" s="28"/>
      <c r="AB209" s="28"/>
      <c r="AC209" s="28"/>
      <c r="AD209" s="28"/>
      <c r="AE209" s="28"/>
      <c r="AR209" s="166" t="s">
        <v>191</v>
      </c>
      <c r="AT209" s="166" t="s">
        <v>124</v>
      </c>
      <c r="AU209" s="166" t="s">
        <v>129</v>
      </c>
      <c r="AY209" s="13" t="s">
        <v>121</v>
      </c>
      <c r="BE209" s="167">
        <f>IF(N209="základní",J209,0)</f>
        <v>0</v>
      </c>
      <c r="BF209" s="167">
        <f>IF(N209="snížená",J209,0)</f>
        <v>515</v>
      </c>
      <c r="BG209" s="167">
        <f>IF(N209="zákl. přenesená",J209,0)</f>
        <v>0</v>
      </c>
      <c r="BH209" s="167">
        <f>IF(N209="sníž. přenesená",J209,0)</f>
        <v>0</v>
      </c>
      <c r="BI209" s="167">
        <f>IF(N209="nulová",J209,0)</f>
        <v>0</v>
      </c>
      <c r="BJ209" s="13" t="s">
        <v>129</v>
      </c>
      <c r="BK209" s="167">
        <f>ROUND(I209*H209,2)</f>
        <v>515</v>
      </c>
      <c r="BL209" s="13" t="s">
        <v>191</v>
      </c>
      <c r="BM209" s="166" t="s">
        <v>393</v>
      </c>
    </row>
    <row r="210" spans="1:65" s="1" customFormat="1" ht="16.5" customHeight="1" x14ac:dyDescent="0.2">
      <c r="A210" s="28"/>
      <c r="B210" s="153"/>
      <c r="C210" s="154" t="s">
        <v>394</v>
      </c>
      <c r="D210" s="154" t="s">
        <v>124</v>
      </c>
      <c r="E210" s="155" t="s">
        <v>395</v>
      </c>
      <c r="F210" s="156" t="s">
        <v>396</v>
      </c>
      <c r="G210" s="157" t="s">
        <v>184</v>
      </c>
      <c r="H210" s="158">
        <v>1</v>
      </c>
      <c r="I210" s="159">
        <v>81605.179999999993</v>
      </c>
      <c r="J210" s="160">
        <f>ROUND(I210*H210,2)</f>
        <v>81605.179999999993</v>
      </c>
      <c r="K210" s="161"/>
      <c r="L210" s="29"/>
      <c r="M210" s="162" t="s">
        <v>1</v>
      </c>
      <c r="N210" s="163" t="s">
        <v>37</v>
      </c>
      <c r="O210" s="54"/>
      <c r="P210" s="164">
        <f>O210*H210</f>
        <v>0</v>
      </c>
      <c r="Q210" s="164">
        <v>0</v>
      </c>
      <c r="R210" s="164">
        <f>Q210*H210</f>
        <v>0</v>
      </c>
      <c r="S210" s="164">
        <v>0</v>
      </c>
      <c r="T210" s="165">
        <f>S210*H210</f>
        <v>0</v>
      </c>
      <c r="U210" s="28"/>
      <c r="V210" s="28"/>
      <c r="W210" s="28"/>
      <c r="X210" s="28"/>
      <c r="Y210" s="28"/>
      <c r="Z210" s="28"/>
      <c r="AA210" s="28"/>
      <c r="AB210" s="28"/>
      <c r="AC210" s="28"/>
      <c r="AD210" s="28"/>
      <c r="AE210" s="28"/>
      <c r="AR210" s="166" t="s">
        <v>191</v>
      </c>
      <c r="AT210" s="166" t="s">
        <v>124</v>
      </c>
      <c r="AU210" s="166" t="s">
        <v>129</v>
      </c>
      <c r="AY210" s="13" t="s">
        <v>121</v>
      </c>
      <c r="BE210" s="167">
        <f>IF(N210="základní",J210,0)</f>
        <v>0</v>
      </c>
      <c r="BF210" s="167">
        <f>IF(N210="snížená",J210,0)</f>
        <v>81605.179999999993</v>
      </c>
      <c r="BG210" s="167">
        <f>IF(N210="zákl. přenesená",J210,0)</f>
        <v>0</v>
      </c>
      <c r="BH210" s="167">
        <f>IF(N210="sníž. přenesená",J210,0)</f>
        <v>0</v>
      </c>
      <c r="BI210" s="167">
        <f>IF(N210="nulová",J210,0)</f>
        <v>0</v>
      </c>
      <c r="BJ210" s="13" t="s">
        <v>129</v>
      </c>
      <c r="BK210" s="167">
        <f>ROUND(I210*H210,2)</f>
        <v>81605.179999999993</v>
      </c>
      <c r="BL210" s="13" t="s">
        <v>191</v>
      </c>
      <c r="BM210" s="166" t="s">
        <v>397</v>
      </c>
    </row>
    <row r="211" spans="1:65" s="1" customFormat="1" ht="24" customHeight="1" x14ac:dyDescent="0.2">
      <c r="A211" s="28"/>
      <c r="B211" s="153"/>
      <c r="C211" s="154" t="s">
        <v>398</v>
      </c>
      <c r="D211" s="154" t="s">
        <v>124</v>
      </c>
      <c r="E211" s="155" t="s">
        <v>399</v>
      </c>
      <c r="F211" s="156" t="s">
        <v>400</v>
      </c>
      <c r="G211" s="157" t="s">
        <v>184</v>
      </c>
      <c r="H211" s="158">
        <v>1</v>
      </c>
      <c r="I211" s="159">
        <v>7000</v>
      </c>
      <c r="J211" s="160">
        <f>ROUND(I211*H211,2)</f>
        <v>7000</v>
      </c>
      <c r="K211" s="161"/>
      <c r="L211" s="29"/>
      <c r="M211" s="162" t="s">
        <v>1</v>
      </c>
      <c r="N211" s="163" t="s">
        <v>37</v>
      </c>
      <c r="O211" s="54"/>
      <c r="P211" s="164">
        <f>O211*H211</f>
        <v>0</v>
      </c>
      <c r="Q211" s="164">
        <v>0</v>
      </c>
      <c r="R211" s="164">
        <f>Q211*H211</f>
        <v>0</v>
      </c>
      <c r="S211" s="164">
        <v>0</v>
      </c>
      <c r="T211" s="165">
        <f>S211*H211</f>
        <v>0</v>
      </c>
      <c r="U211" s="28"/>
      <c r="V211" s="28"/>
      <c r="W211" s="28"/>
      <c r="X211" s="28"/>
      <c r="Y211" s="28"/>
      <c r="Z211" s="28"/>
      <c r="AA211" s="28"/>
      <c r="AB211" s="28"/>
      <c r="AC211" s="28"/>
      <c r="AD211" s="28"/>
      <c r="AE211" s="28"/>
      <c r="AR211" s="166" t="s">
        <v>191</v>
      </c>
      <c r="AT211" s="166" t="s">
        <v>124</v>
      </c>
      <c r="AU211" s="166" t="s">
        <v>129</v>
      </c>
      <c r="AY211" s="13" t="s">
        <v>121</v>
      </c>
      <c r="BE211" s="167">
        <f>IF(N211="základní",J211,0)</f>
        <v>0</v>
      </c>
      <c r="BF211" s="167">
        <f>IF(N211="snížená",J211,0)</f>
        <v>7000</v>
      </c>
      <c r="BG211" s="167">
        <f>IF(N211="zákl. přenesená",J211,0)</f>
        <v>0</v>
      </c>
      <c r="BH211" s="167">
        <f>IF(N211="sníž. přenesená",J211,0)</f>
        <v>0</v>
      </c>
      <c r="BI211" s="167">
        <f>IF(N211="nulová",J211,0)</f>
        <v>0</v>
      </c>
      <c r="BJ211" s="13" t="s">
        <v>129</v>
      </c>
      <c r="BK211" s="167">
        <f>ROUND(I211*H211,2)</f>
        <v>7000</v>
      </c>
      <c r="BL211" s="13" t="s">
        <v>191</v>
      </c>
      <c r="BM211" s="166" t="s">
        <v>401</v>
      </c>
    </row>
    <row r="212" spans="1:65" s="1" customFormat="1" ht="24" customHeight="1" x14ac:dyDescent="0.2">
      <c r="A212" s="28"/>
      <c r="B212" s="153"/>
      <c r="C212" s="154" t="s">
        <v>402</v>
      </c>
      <c r="D212" s="154" t="s">
        <v>124</v>
      </c>
      <c r="E212" s="155" t="s">
        <v>403</v>
      </c>
      <c r="F212" s="156" t="s">
        <v>404</v>
      </c>
      <c r="G212" s="157" t="s">
        <v>184</v>
      </c>
      <c r="H212" s="158">
        <v>1</v>
      </c>
      <c r="I212" s="159">
        <v>3850</v>
      </c>
      <c r="J212" s="160">
        <f>ROUND(I212*H212,2)</f>
        <v>3850</v>
      </c>
      <c r="K212" s="161"/>
      <c r="L212" s="29"/>
      <c r="M212" s="162" t="s">
        <v>1</v>
      </c>
      <c r="N212" s="163" t="s">
        <v>37</v>
      </c>
      <c r="O212" s="54"/>
      <c r="P212" s="164">
        <f>O212*H212</f>
        <v>0</v>
      </c>
      <c r="Q212" s="164">
        <v>0</v>
      </c>
      <c r="R212" s="164">
        <f>Q212*H212</f>
        <v>0</v>
      </c>
      <c r="S212" s="164">
        <v>0</v>
      </c>
      <c r="T212" s="165">
        <f>S212*H212</f>
        <v>0</v>
      </c>
      <c r="U212" s="28"/>
      <c r="V212" s="28"/>
      <c r="W212" s="28"/>
      <c r="X212" s="28"/>
      <c r="Y212" s="28"/>
      <c r="Z212" s="28"/>
      <c r="AA212" s="28"/>
      <c r="AB212" s="28"/>
      <c r="AC212" s="28"/>
      <c r="AD212" s="28"/>
      <c r="AE212" s="28"/>
      <c r="AR212" s="166" t="s">
        <v>191</v>
      </c>
      <c r="AT212" s="166" t="s">
        <v>124</v>
      </c>
      <c r="AU212" s="166" t="s">
        <v>129</v>
      </c>
      <c r="AY212" s="13" t="s">
        <v>121</v>
      </c>
      <c r="BE212" s="167">
        <f>IF(N212="základní",J212,0)</f>
        <v>0</v>
      </c>
      <c r="BF212" s="167">
        <f>IF(N212="snížená",J212,0)</f>
        <v>3850</v>
      </c>
      <c r="BG212" s="167">
        <f>IF(N212="zákl. přenesená",J212,0)</f>
        <v>0</v>
      </c>
      <c r="BH212" s="167">
        <f>IF(N212="sníž. přenesená",J212,0)</f>
        <v>0</v>
      </c>
      <c r="BI212" s="167">
        <f>IF(N212="nulová",J212,0)</f>
        <v>0</v>
      </c>
      <c r="BJ212" s="13" t="s">
        <v>129</v>
      </c>
      <c r="BK212" s="167">
        <f>ROUND(I212*H212,2)</f>
        <v>3850</v>
      </c>
      <c r="BL212" s="13" t="s">
        <v>191</v>
      </c>
      <c r="BM212" s="166" t="s">
        <v>405</v>
      </c>
    </row>
    <row r="213" spans="1:65" s="11" customFormat="1" ht="22.9" customHeight="1" x14ac:dyDescent="0.2">
      <c r="B213" s="140"/>
      <c r="D213" s="141" t="s">
        <v>70</v>
      </c>
      <c r="E213" s="151" t="s">
        <v>406</v>
      </c>
      <c r="F213" s="151" t="s">
        <v>407</v>
      </c>
      <c r="I213" s="143"/>
      <c r="J213" s="152">
        <f>BK213</f>
        <v>23012</v>
      </c>
      <c r="L213" s="140"/>
      <c r="M213" s="145"/>
      <c r="N213" s="146"/>
      <c r="O213" s="146"/>
      <c r="P213" s="147">
        <f>SUM(P214:P217)</f>
        <v>0</v>
      </c>
      <c r="Q213" s="146"/>
      <c r="R213" s="147">
        <f>SUM(R214:R217)</f>
        <v>0</v>
      </c>
      <c r="S213" s="146"/>
      <c r="T213" s="148">
        <f>SUM(T214:T217)</f>
        <v>0</v>
      </c>
      <c r="AR213" s="141" t="s">
        <v>129</v>
      </c>
      <c r="AT213" s="149" t="s">
        <v>70</v>
      </c>
      <c r="AU213" s="149" t="s">
        <v>76</v>
      </c>
      <c r="AY213" s="141" t="s">
        <v>121</v>
      </c>
      <c r="BK213" s="150">
        <f>SUM(BK214:BK217)</f>
        <v>23012</v>
      </c>
    </row>
    <row r="214" spans="1:65" s="1" customFormat="1" ht="24" customHeight="1" x14ac:dyDescent="0.2">
      <c r="A214" s="28"/>
      <c r="B214" s="153"/>
      <c r="C214" s="154" t="s">
        <v>408</v>
      </c>
      <c r="D214" s="154" t="s">
        <v>124</v>
      </c>
      <c r="E214" s="155" t="s">
        <v>409</v>
      </c>
      <c r="F214" s="156" t="s">
        <v>410</v>
      </c>
      <c r="G214" s="157" t="s">
        <v>184</v>
      </c>
      <c r="H214" s="158">
        <v>2</v>
      </c>
      <c r="I214" s="159">
        <v>850</v>
      </c>
      <c r="J214" s="160">
        <f>ROUND(I214*H214,2)</f>
        <v>1700</v>
      </c>
      <c r="K214" s="161"/>
      <c r="L214" s="29"/>
      <c r="M214" s="162" t="s">
        <v>1</v>
      </c>
      <c r="N214" s="163" t="s">
        <v>37</v>
      </c>
      <c r="O214" s="54"/>
      <c r="P214" s="164">
        <f>O214*H214</f>
        <v>0</v>
      </c>
      <c r="Q214" s="164">
        <v>0</v>
      </c>
      <c r="R214" s="164">
        <f>Q214*H214</f>
        <v>0</v>
      </c>
      <c r="S214" s="164">
        <v>0</v>
      </c>
      <c r="T214" s="165">
        <f>S214*H214</f>
        <v>0</v>
      </c>
      <c r="U214" s="28"/>
      <c r="V214" s="28"/>
      <c r="W214" s="28"/>
      <c r="X214" s="28"/>
      <c r="Y214" s="28"/>
      <c r="Z214" s="28"/>
      <c r="AA214" s="28"/>
      <c r="AB214" s="28"/>
      <c r="AC214" s="28"/>
      <c r="AD214" s="28"/>
      <c r="AE214" s="28"/>
      <c r="AR214" s="166" t="s">
        <v>191</v>
      </c>
      <c r="AT214" s="166" t="s">
        <v>124</v>
      </c>
      <c r="AU214" s="166" t="s">
        <v>129</v>
      </c>
      <c r="AY214" s="13" t="s">
        <v>121</v>
      </c>
      <c r="BE214" s="167">
        <f>IF(N214="základní",J214,0)</f>
        <v>0</v>
      </c>
      <c r="BF214" s="167">
        <f>IF(N214="snížená",J214,0)</f>
        <v>1700</v>
      </c>
      <c r="BG214" s="167">
        <f>IF(N214="zákl. přenesená",J214,0)</f>
        <v>0</v>
      </c>
      <c r="BH214" s="167">
        <f>IF(N214="sníž. přenesená",J214,0)</f>
        <v>0</v>
      </c>
      <c r="BI214" s="167">
        <f>IF(N214="nulová",J214,0)</f>
        <v>0</v>
      </c>
      <c r="BJ214" s="13" t="s">
        <v>129</v>
      </c>
      <c r="BK214" s="167">
        <f>ROUND(I214*H214,2)</f>
        <v>1700</v>
      </c>
      <c r="BL214" s="13" t="s">
        <v>191</v>
      </c>
      <c r="BM214" s="166" t="s">
        <v>411</v>
      </c>
    </row>
    <row r="215" spans="1:65" s="1" customFormat="1" ht="16.5" customHeight="1" x14ac:dyDescent="0.2">
      <c r="A215" s="28"/>
      <c r="B215" s="153"/>
      <c r="C215" s="154" t="s">
        <v>412</v>
      </c>
      <c r="D215" s="154" t="s">
        <v>124</v>
      </c>
      <c r="E215" s="155" t="s">
        <v>413</v>
      </c>
      <c r="F215" s="156" t="s">
        <v>414</v>
      </c>
      <c r="G215" s="157" t="s">
        <v>184</v>
      </c>
      <c r="H215" s="158">
        <v>1</v>
      </c>
      <c r="I215" s="159">
        <v>2000</v>
      </c>
      <c r="J215" s="160">
        <f>ROUND(I215*H215,2)</f>
        <v>2000</v>
      </c>
      <c r="K215" s="161"/>
      <c r="L215" s="29"/>
      <c r="M215" s="162" t="s">
        <v>1</v>
      </c>
      <c r="N215" s="163" t="s">
        <v>37</v>
      </c>
      <c r="O215" s="54"/>
      <c r="P215" s="164">
        <f>O215*H215</f>
        <v>0</v>
      </c>
      <c r="Q215" s="164">
        <v>0</v>
      </c>
      <c r="R215" s="164">
        <f>Q215*H215</f>
        <v>0</v>
      </c>
      <c r="S215" s="164">
        <v>0</v>
      </c>
      <c r="T215" s="165">
        <f>S215*H215</f>
        <v>0</v>
      </c>
      <c r="U215" s="28"/>
      <c r="V215" s="28"/>
      <c r="W215" s="28"/>
      <c r="X215" s="28"/>
      <c r="Y215" s="28"/>
      <c r="Z215" s="28"/>
      <c r="AA215" s="28"/>
      <c r="AB215" s="28"/>
      <c r="AC215" s="28"/>
      <c r="AD215" s="28"/>
      <c r="AE215" s="28"/>
      <c r="AR215" s="166" t="s">
        <v>191</v>
      </c>
      <c r="AT215" s="166" t="s">
        <v>124</v>
      </c>
      <c r="AU215" s="166" t="s">
        <v>129</v>
      </c>
      <c r="AY215" s="13" t="s">
        <v>121</v>
      </c>
      <c r="BE215" s="167">
        <f>IF(N215="základní",J215,0)</f>
        <v>0</v>
      </c>
      <c r="BF215" s="167">
        <f>IF(N215="snížená",J215,0)</f>
        <v>2000</v>
      </c>
      <c r="BG215" s="167">
        <f>IF(N215="zákl. přenesená",J215,0)</f>
        <v>0</v>
      </c>
      <c r="BH215" s="167">
        <f>IF(N215="sníž. přenesená",J215,0)</f>
        <v>0</v>
      </c>
      <c r="BI215" s="167">
        <f>IF(N215="nulová",J215,0)</f>
        <v>0</v>
      </c>
      <c r="BJ215" s="13" t="s">
        <v>129</v>
      </c>
      <c r="BK215" s="167">
        <f>ROUND(I215*H215,2)</f>
        <v>2000</v>
      </c>
      <c r="BL215" s="13" t="s">
        <v>191</v>
      </c>
      <c r="BM215" s="166" t="s">
        <v>415</v>
      </c>
    </row>
    <row r="216" spans="1:65" s="1" customFormat="1" ht="24" customHeight="1" x14ac:dyDescent="0.2">
      <c r="A216" s="28"/>
      <c r="B216" s="153"/>
      <c r="C216" s="154" t="s">
        <v>416</v>
      </c>
      <c r="D216" s="154" t="s">
        <v>124</v>
      </c>
      <c r="E216" s="155" t="s">
        <v>417</v>
      </c>
      <c r="F216" s="156" t="s">
        <v>418</v>
      </c>
      <c r="G216" s="157" t="s">
        <v>259</v>
      </c>
      <c r="H216" s="179">
        <v>136</v>
      </c>
      <c r="I216" s="159">
        <v>72</v>
      </c>
      <c r="J216" s="160">
        <f>ROUND(I216*H216,2)</f>
        <v>9792</v>
      </c>
      <c r="K216" s="161"/>
      <c r="L216" s="29"/>
      <c r="M216" s="162" t="s">
        <v>1</v>
      </c>
      <c r="N216" s="163" t="s">
        <v>37</v>
      </c>
      <c r="O216" s="54"/>
      <c r="P216" s="164">
        <f>O216*H216</f>
        <v>0</v>
      </c>
      <c r="Q216" s="164">
        <v>0</v>
      </c>
      <c r="R216" s="164">
        <f>Q216*H216</f>
        <v>0</v>
      </c>
      <c r="S216" s="164">
        <v>0</v>
      </c>
      <c r="T216" s="165">
        <f>S216*H216</f>
        <v>0</v>
      </c>
      <c r="U216" s="28"/>
      <c r="V216" s="28"/>
      <c r="W216" s="28"/>
      <c r="X216" s="28"/>
      <c r="Y216" s="28"/>
      <c r="Z216" s="28"/>
      <c r="AA216" s="28"/>
      <c r="AB216" s="28"/>
      <c r="AC216" s="28"/>
      <c r="AD216" s="28"/>
      <c r="AE216" s="28"/>
      <c r="AR216" s="166" t="s">
        <v>191</v>
      </c>
      <c r="AT216" s="166" t="s">
        <v>124</v>
      </c>
      <c r="AU216" s="166" t="s">
        <v>129</v>
      </c>
      <c r="AY216" s="13" t="s">
        <v>121</v>
      </c>
      <c r="BE216" s="167">
        <f>IF(N216="základní",J216,0)</f>
        <v>0</v>
      </c>
      <c r="BF216" s="167">
        <f>IF(N216="snížená",J216,0)</f>
        <v>9792</v>
      </c>
      <c r="BG216" s="167">
        <f>IF(N216="zákl. přenesená",J216,0)</f>
        <v>0</v>
      </c>
      <c r="BH216" s="167">
        <f>IF(N216="sníž. přenesená",J216,0)</f>
        <v>0</v>
      </c>
      <c r="BI216" s="167">
        <f>IF(N216="nulová",J216,0)</f>
        <v>0</v>
      </c>
      <c r="BJ216" s="13" t="s">
        <v>129</v>
      </c>
      <c r="BK216" s="167">
        <f>ROUND(I216*H216,2)</f>
        <v>9792</v>
      </c>
      <c r="BL216" s="13" t="s">
        <v>191</v>
      </c>
      <c r="BM216" s="166" t="s">
        <v>419</v>
      </c>
    </row>
    <row r="217" spans="1:65" s="1" customFormat="1" ht="24" customHeight="1" x14ac:dyDescent="0.2">
      <c r="A217" s="28"/>
      <c r="B217" s="153"/>
      <c r="C217" s="154" t="s">
        <v>420</v>
      </c>
      <c r="D217" s="154" t="s">
        <v>124</v>
      </c>
      <c r="E217" s="155" t="s">
        <v>421</v>
      </c>
      <c r="F217" s="156" t="s">
        <v>422</v>
      </c>
      <c r="G217" s="157" t="s">
        <v>259</v>
      </c>
      <c r="H217" s="179">
        <v>136</v>
      </c>
      <c r="I217" s="159">
        <v>70</v>
      </c>
      <c r="J217" s="160">
        <f>ROUND(I217*H217,2)</f>
        <v>9520</v>
      </c>
      <c r="K217" s="161"/>
      <c r="L217" s="29"/>
      <c r="M217" s="162" t="s">
        <v>1</v>
      </c>
      <c r="N217" s="163" t="s">
        <v>37</v>
      </c>
      <c r="O217" s="54"/>
      <c r="P217" s="164">
        <f>O217*H217</f>
        <v>0</v>
      </c>
      <c r="Q217" s="164">
        <v>0</v>
      </c>
      <c r="R217" s="164">
        <f>Q217*H217</f>
        <v>0</v>
      </c>
      <c r="S217" s="164">
        <v>0</v>
      </c>
      <c r="T217" s="165">
        <f>S217*H217</f>
        <v>0</v>
      </c>
      <c r="U217" s="28"/>
      <c r="V217" s="28"/>
      <c r="W217" s="28"/>
      <c r="X217" s="28"/>
      <c r="Y217" s="28"/>
      <c r="Z217" s="28"/>
      <c r="AA217" s="28"/>
      <c r="AB217" s="28"/>
      <c r="AC217" s="28"/>
      <c r="AD217" s="28"/>
      <c r="AE217" s="28"/>
      <c r="AR217" s="166" t="s">
        <v>191</v>
      </c>
      <c r="AT217" s="166" t="s">
        <v>124</v>
      </c>
      <c r="AU217" s="166" t="s">
        <v>129</v>
      </c>
      <c r="AY217" s="13" t="s">
        <v>121</v>
      </c>
      <c r="BE217" s="167">
        <f>IF(N217="základní",J217,0)</f>
        <v>0</v>
      </c>
      <c r="BF217" s="167">
        <f>IF(N217="snížená",J217,0)</f>
        <v>9520</v>
      </c>
      <c r="BG217" s="167">
        <f>IF(N217="zákl. přenesená",J217,0)</f>
        <v>0</v>
      </c>
      <c r="BH217" s="167">
        <f>IF(N217="sníž. přenesená",J217,0)</f>
        <v>0</v>
      </c>
      <c r="BI217" s="167">
        <f>IF(N217="nulová",J217,0)</f>
        <v>0</v>
      </c>
      <c r="BJ217" s="13" t="s">
        <v>129</v>
      </c>
      <c r="BK217" s="167">
        <f>ROUND(I217*H217,2)</f>
        <v>9520</v>
      </c>
      <c r="BL217" s="13" t="s">
        <v>191</v>
      </c>
      <c r="BM217" s="166" t="s">
        <v>423</v>
      </c>
    </row>
    <row r="218" spans="1:65" s="11" customFormat="1" ht="22.9" customHeight="1" x14ac:dyDescent="0.2">
      <c r="B218" s="140"/>
      <c r="D218" s="141" t="s">
        <v>70</v>
      </c>
      <c r="E218" s="151" t="s">
        <v>424</v>
      </c>
      <c r="F218" s="151" t="s">
        <v>425</v>
      </c>
      <c r="I218" s="143"/>
      <c r="J218" s="152">
        <f>BK218</f>
        <v>84717</v>
      </c>
      <c r="L218" s="140"/>
      <c r="M218" s="145"/>
      <c r="N218" s="146"/>
      <c r="O218" s="146"/>
      <c r="P218" s="147">
        <f>SUM(P219:P231)</f>
        <v>0</v>
      </c>
      <c r="Q218" s="146"/>
      <c r="R218" s="147">
        <f>SUM(R219:R231)</f>
        <v>1.8799999999999999E-3</v>
      </c>
      <c r="S218" s="146"/>
      <c r="T218" s="148">
        <f>SUM(T219:T231)</f>
        <v>0.64259999999999995</v>
      </c>
      <c r="AR218" s="141" t="s">
        <v>129</v>
      </c>
      <c r="AT218" s="149" t="s">
        <v>70</v>
      </c>
      <c r="AU218" s="149" t="s">
        <v>76</v>
      </c>
      <c r="AY218" s="141" t="s">
        <v>121</v>
      </c>
      <c r="BK218" s="150">
        <f>SUM(BK219:BK231)</f>
        <v>84717</v>
      </c>
    </row>
    <row r="219" spans="1:65" s="1" customFormat="1" ht="16.5" customHeight="1" x14ac:dyDescent="0.2">
      <c r="A219" s="28"/>
      <c r="B219" s="153"/>
      <c r="C219" s="154" t="s">
        <v>426</v>
      </c>
      <c r="D219" s="154" t="s">
        <v>124</v>
      </c>
      <c r="E219" s="155" t="s">
        <v>427</v>
      </c>
      <c r="F219" s="156" t="s">
        <v>428</v>
      </c>
      <c r="G219" s="157" t="s">
        <v>148</v>
      </c>
      <c r="H219" s="158">
        <v>7</v>
      </c>
      <c r="I219" s="159">
        <v>41</v>
      </c>
      <c r="J219" s="160">
        <f t="shared" ref="J219:J231" si="40">ROUND(I219*H219,2)</f>
        <v>287</v>
      </c>
      <c r="K219" s="161"/>
      <c r="L219" s="29"/>
      <c r="M219" s="162" t="s">
        <v>1</v>
      </c>
      <c r="N219" s="163" t="s">
        <v>37</v>
      </c>
      <c r="O219" s="54"/>
      <c r="P219" s="164">
        <f t="shared" ref="P219:P231" si="41">O219*H219</f>
        <v>0</v>
      </c>
      <c r="Q219" s="164">
        <v>0</v>
      </c>
      <c r="R219" s="164">
        <f t="shared" ref="R219:R231" si="42">Q219*H219</f>
        <v>0</v>
      </c>
      <c r="S219" s="164">
        <v>1.8E-3</v>
      </c>
      <c r="T219" s="165">
        <f t="shared" ref="T219:T231" si="43">S219*H219</f>
        <v>1.26E-2</v>
      </c>
      <c r="U219" s="28"/>
      <c r="V219" s="28"/>
      <c r="W219" s="28"/>
      <c r="X219" s="28"/>
      <c r="Y219" s="28"/>
      <c r="Z219" s="28"/>
      <c r="AA219" s="28"/>
      <c r="AB219" s="28"/>
      <c r="AC219" s="28"/>
      <c r="AD219" s="28"/>
      <c r="AE219" s="28"/>
      <c r="AR219" s="166" t="s">
        <v>191</v>
      </c>
      <c r="AT219" s="166" t="s">
        <v>124</v>
      </c>
      <c r="AU219" s="166" t="s">
        <v>129</v>
      </c>
      <c r="AY219" s="13" t="s">
        <v>121</v>
      </c>
      <c r="BE219" s="167">
        <f t="shared" ref="BE219:BE231" si="44">IF(N219="základní",J219,0)</f>
        <v>0</v>
      </c>
      <c r="BF219" s="167">
        <f t="shared" ref="BF219:BF231" si="45">IF(N219="snížená",J219,0)</f>
        <v>287</v>
      </c>
      <c r="BG219" s="167">
        <f t="shared" ref="BG219:BG231" si="46">IF(N219="zákl. přenesená",J219,0)</f>
        <v>0</v>
      </c>
      <c r="BH219" s="167">
        <f t="shared" ref="BH219:BH231" si="47">IF(N219="sníž. přenesená",J219,0)</f>
        <v>0</v>
      </c>
      <c r="BI219" s="167">
        <f t="shared" ref="BI219:BI231" si="48">IF(N219="nulová",J219,0)</f>
        <v>0</v>
      </c>
      <c r="BJ219" s="13" t="s">
        <v>129</v>
      </c>
      <c r="BK219" s="167">
        <f t="shared" ref="BK219:BK231" si="49">ROUND(I219*H219,2)</f>
        <v>287</v>
      </c>
      <c r="BL219" s="13" t="s">
        <v>191</v>
      </c>
      <c r="BM219" s="166" t="s">
        <v>429</v>
      </c>
    </row>
    <row r="220" spans="1:65" s="1" customFormat="1" ht="24" customHeight="1" x14ac:dyDescent="0.2">
      <c r="A220" s="28"/>
      <c r="B220" s="153"/>
      <c r="C220" s="154" t="s">
        <v>430</v>
      </c>
      <c r="D220" s="154" t="s">
        <v>124</v>
      </c>
      <c r="E220" s="155" t="s">
        <v>431</v>
      </c>
      <c r="F220" s="156" t="s">
        <v>432</v>
      </c>
      <c r="G220" s="157" t="s">
        <v>148</v>
      </c>
      <c r="H220" s="158">
        <v>14</v>
      </c>
      <c r="I220" s="159">
        <v>25</v>
      </c>
      <c r="J220" s="160">
        <f t="shared" si="40"/>
        <v>350</v>
      </c>
      <c r="K220" s="161"/>
      <c r="L220" s="29"/>
      <c r="M220" s="162" t="s">
        <v>1</v>
      </c>
      <c r="N220" s="163" t="s">
        <v>37</v>
      </c>
      <c r="O220" s="54"/>
      <c r="P220" s="164">
        <f t="shared" si="41"/>
        <v>0</v>
      </c>
      <c r="Q220" s="164">
        <v>0</v>
      </c>
      <c r="R220" s="164">
        <f t="shared" si="42"/>
        <v>0</v>
      </c>
      <c r="S220" s="164">
        <v>2.4E-2</v>
      </c>
      <c r="T220" s="165">
        <f t="shared" si="43"/>
        <v>0.33600000000000002</v>
      </c>
      <c r="U220" s="28"/>
      <c r="V220" s="28"/>
      <c r="W220" s="28"/>
      <c r="X220" s="28"/>
      <c r="Y220" s="28"/>
      <c r="Z220" s="28"/>
      <c r="AA220" s="28"/>
      <c r="AB220" s="28"/>
      <c r="AC220" s="28"/>
      <c r="AD220" s="28"/>
      <c r="AE220" s="28"/>
      <c r="AR220" s="166" t="s">
        <v>191</v>
      </c>
      <c r="AT220" s="166" t="s">
        <v>124</v>
      </c>
      <c r="AU220" s="166" t="s">
        <v>129</v>
      </c>
      <c r="AY220" s="13" t="s">
        <v>121</v>
      </c>
      <c r="BE220" s="167">
        <f t="shared" si="44"/>
        <v>0</v>
      </c>
      <c r="BF220" s="167">
        <f t="shared" si="45"/>
        <v>350</v>
      </c>
      <c r="BG220" s="167">
        <f t="shared" si="46"/>
        <v>0</v>
      </c>
      <c r="BH220" s="167">
        <f t="shared" si="47"/>
        <v>0</v>
      </c>
      <c r="BI220" s="167">
        <f t="shared" si="48"/>
        <v>0</v>
      </c>
      <c r="BJ220" s="13" t="s">
        <v>129</v>
      </c>
      <c r="BK220" s="167">
        <f t="shared" si="49"/>
        <v>350</v>
      </c>
      <c r="BL220" s="13" t="s">
        <v>191</v>
      </c>
      <c r="BM220" s="166" t="s">
        <v>433</v>
      </c>
    </row>
    <row r="221" spans="1:65" s="1" customFormat="1" ht="24" customHeight="1" x14ac:dyDescent="0.2">
      <c r="A221" s="28"/>
      <c r="B221" s="153"/>
      <c r="C221" s="154" t="s">
        <v>434</v>
      </c>
      <c r="D221" s="154" t="s">
        <v>124</v>
      </c>
      <c r="E221" s="155" t="s">
        <v>435</v>
      </c>
      <c r="F221" s="156" t="s">
        <v>436</v>
      </c>
      <c r="G221" s="157" t="s">
        <v>148</v>
      </c>
      <c r="H221" s="158">
        <v>1</v>
      </c>
      <c r="I221" s="159">
        <v>105</v>
      </c>
      <c r="J221" s="160">
        <f t="shared" si="40"/>
        <v>105</v>
      </c>
      <c r="K221" s="161"/>
      <c r="L221" s="29"/>
      <c r="M221" s="162" t="s">
        <v>1</v>
      </c>
      <c r="N221" s="163" t="s">
        <v>37</v>
      </c>
      <c r="O221" s="54"/>
      <c r="P221" s="164">
        <f t="shared" si="41"/>
        <v>0</v>
      </c>
      <c r="Q221" s="164">
        <v>0</v>
      </c>
      <c r="R221" s="164">
        <f t="shared" si="42"/>
        <v>0</v>
      </c>
      <c r="S221" s="164">
        <v>0</v>
      </c>
      <c r="T221" s="165">
        <f t="shared" si="43"/>
        <v>0</v>
      </c>
      <c r="U221" s="28"/>
      <c r="V221" s="28"/>
      <c r="W221" s="28"/>
      <c r="X221" s="28"/>
      <c r="Y221" s="28"/>
      <c r="Z221" s="28"/>
      <c r="AA221" s="28"/>
      <c r="AB221" s="28"/>
      <c r="AC221" s="28"/>
      <c r="AD221" s="28"/>
      <c r="AE221" s="28"/>
      <c r="AR221" s="166" t="s">
        <v>191</v>
      </c>
      <c r="AT221" s="166" t="s">
        <v>124</v>
      </c>
      <c r="AU221" s="166" t="s">
        <v>129</v>
      </c>
      <c r="AY221" s="13" t="s">
        <v>121</v>
      </c>
      <c r="BE221" s="167">
        <f t="shared" si="44"/>
        <v>0</v>
      </c>
      <c r="BF221" s="167">
        <f t="shared" si="45"/>
        <v>105</v>
      </c>
      <c r="BG221" s="167">
        <f t="shared" si="46"/>
        <v>0</v>
      </c>
      <c r="BH221" s="167">
        <f t="shared" si="47"/>
        <v>0</v>
      </c>
      <c r="BI221" s="167">
        <f t="shared" si="48"/>
        <v>0</v>
      </c>
      <c r="BJ221" s="13" t="s">
        <v>129</v>
      </c>
      <c r="BK221" s="167">
        <f t="shared" si="49"/>
        <v>105</v>
      </c>
      <c r="BL221" s="13" t="s">
        <v>191</v>
      </c>
      <c r="BM221" s="166" t="s">
        <v>437</v>
      </c>
    </row>
    <row r="222" spans="1:65" s="1" customFormat="1" ht="16.5" customHeight="1" x14ac:dyDescent="0.2">
      <c r="A222" s="28"/>
      <c r="B222" s="153"/>
      <c r="C222" s="168" t="s">
        <v>438</v>
      </c>
      <c r="D222" s="168" t="s">
        <v>151</v>
      </c>
      <c r="E222" s="169" t="s">
        <v>439</v>
      </c>
      <c r="F222" s="170" t="s">
        <v>440</v>
      </c>
      <c r="G222" s="171" t="s">
        <v>148</v>
      </c>
      <c r="H222" s="172">
        <v>1</v>
      </c>
      <c r="I222" s="173">
        <v>115</v>
      </c>
      <c r="J222" s="174">
        <f t="shared" si="40"/>
        <v>115</v>
      </c>
      <c r="K222" s="175"/>
      <c r="L222" s="176"/>
      <c r="M222" s="177" t="s">
        <v>1</v>
      </c>
      <c r="N222" s="178" t="s">
        <v>37</v>
      </c>
      <c r="O222" s="54"/>
      <c r="P222" s="164">
        <f t="shared" si="41"/>
        <v>0</v>
      </c>
      <c r="Q222" s="164">
        <v>1.8799999999999999E-3</v>
      </c>
      <c r="R222" s="164">
        <f t="shared" si="42"/>
        <v>1.8799999999999999E-3</v>
      </c>
      <c r="S222" s="164">
        <v>0</v>
      </c>
      <c r="T222" s="165">
        <f t="shared" si="43"/>
        <v>0</v>
      </c>
      <c r="U222" s="28"/>
      <c r="V222" s="28"/>
      <c r="W222" s="28"/>
      <c r="X222" s="28"/>
      <c r="Y222" s="28"/>
      <c r="Z222" s="28"/>
      <c r="AA222" s="28"/>
      <c r="AB222" s="28"/>
      <c r="AC222" s="28"/>
      <c r="AD222" s="28"/>
      <c r="AE222" s="28"/>
      <c r="AR222" s="166" t="s">
        <v>225</v>
      </c>
      <c r="AT222" s="166" t="s">
        <v>151</v>
      </c>
      <c r="AU222" s="166" t="s">
        <v>129</v>
      </c>
      <c r="AY222" s="13" t="s">
        <v>121</v>
      </c>
      <c r="BE222" s="167">
        <f t="shared" si="44"/>
        <v>0</v>
      </c>
      <c r="BF222" s="167">
        <f t="shared" si="45"/>
        <v>115</v>
      </c>
      <c r="BG222" s="167">
        <f t="shared" si="46"/>
        <v>0</v>
      </c>
      <c r="BH222" s="167">
        <f t="shared" si="47"/>
        <v>0</v>
      </c>
      <c r="BI222" s="167">
        <f t="shared" si="48"/>
        <v>0</v>
      </c>
      <c r="BJ222" s="13" t="s">
        <v>129</v>
      </c>
      <c r="BK222" s="167">
        <f t="shared" si="49"/>
        <v>115</v>
      </c>
      <c r="BL222" s="13" t="s">
        <v>191</v>
      </c>
      <c r="BM222" s="166" t="s">
        <v>441</v>
      </c>
    </row>
    <row r="223" spans="1:65" s="1" customFormat="1" ht="24" customHeight="1" x14ac:dyDescent="0.2">
      <c r="A223" s="28"/>
      <c r="B223" s="153"/>
      <c r="C223" s="154" t="s">
        <v>442</v>
      </c>
      <c r="D223" s="154" t="s">
        <v>124</v>
      </c>
      <c r="E223" s="155" t="s">
        <v>443</v>
      </c>
      <c r="F223" s="156" t="s">
        <v>444</v>
      </c>
      <c r="G223" s="157" t="s">
        <v>148</v>
      </c>
      <c r="H223" s="158">
        <v>1</v>
      </c>
      <c r="I223" s="159">
        <v>8500</v>
      </c>
      <c r="J223" s="160">
        <f t="shared" si="40"/>
        <v>8500</v>
      </c>
      <c r="K223" s="161"/>
      <c r="L223" s="29"/>
      <c r="M223" s="162" t="s">
        <v>1</v>
      </c>
      <c r="N223" s="163" t="s">
        <v>37</v>
      </c>
      <c r="O223" s="54"/>
      <c r="P223" s="164">
        <f t="shared" si="41"/>
        <v>0</v>
      </c>
      <c r="Q223" s="164">
        <v>0</v>
      </c>
      <c r="R223" s="164">
        <f t="shared" si="42"/>
        <v>0</v>
      </c>
      <c r="S223" s="164">
        <v>0.17399999999999999</v>
      </c>
      <c r="T223" s="165">
        <f t="shared" si="43"/>
        <v>0.17399999999999999</v>
      </c>
      <c r="U223" s="28"/>
      <c r="V223" s="28"/>
      <c r="W223" s="28"/>
      <c r="X223" s="28"/>
      <c r="Y223" s="28"/>
      <c r="Z223" s="28"/>
      <c r="AA223" s="28"/>
      <c r="AB223" s="28"/>
      <c r="AC223" s="28"/>
      <c r="AD223" s="28"/>
      <c r="AE223" s="28"/>
      <c r="AR223" s="166" t="s">
        <v>191</v>
      </c>
      <c r="AT223" s="166" t="s">
        <v>124</v>
      </c>
      <c r="AU223" s="166" t="s">
        <v>129</v>
      </c>
      <c r="AY223" s="13" t="s">
        <v>121</v>
      </c>
      <c r="BE223" s="167">
        <f t="shared" si="44"/>
        <v>0</v>
      </c>
      <c r="BF223" s="167">
        <f t="shared" si="45"/>
        <v>8500</v>
      </c>
      <c r="BG223" s="167">
        <f t="shared" si="46"/>
        <v>0</v>
      </c>
      <c r="BH223" s="167">
        <f t="shared" si="47"/>
        <v>0</v>
      </c>
      <c r="BI223" s="167">
        <f t="shared" si="48"/>
        <v>0</v>
      </c>
      <c r="BJ223" s="13" t="s">
        <v>129</v>
      </c>
      <c r="BK223" s="167">
        <f t="shared" si="49"/>
        <v>8500</v>
      </c>
      <c r="BL223" s="13" t="s">
        <v>191</v>
      </c>
      <c r="BM223" s="166" t="s">
        <v>445</v>
      </c>
    </row>
    <row r="224" spans="1:65" s="1" customFormat="1" ht="16.5" customHeight="1" x14ac:dyDescent="0.2">
      <c r="A224" s="28"/>
      <c r="B224" s="153"/>
      <c r="C224" s="154" t="s">
        <v>446</v>
      </c>
      <c r="D224" s="154" t="s">
        <v>124</v>
      </c>
      <c r="E224" s="155" t="s">
        <v>447</v>
      </c>
      <c r="F224" s="156" t="s">
        <v>448</v>
      </c>
      <c r="G224" s="157" t="s">
        <v>184</v>
      </c>
      <c r="H224" s="158">
        <v>2</v>
      </c>
      <c r="I224" s="159">
        <v>3475</v>
      </c>
      <c r="J224" s="160">
        <f t="shared" si="40"/>
        <v>6950</v>
      </c>
      <c r="K224" s="161"/>
      <c r="L224" s="29"/>
      <c r="M224" s="162" t="s">
        <v>1</v>
      </c>
      <c r="N224" s="163" t="s">
        <v>37</v>
      </c>
      <c r="O224" s="54"/>
      <c r="P224" s="164">
        <f t="shared" si="41"/>
        <v>0</v>
      </c>
      <c r="Q224" s="164">
        <v>0</v>
      </c>
      <c r="R224" s="164">
        <f t="shared" si="42"/>
        <v>0</v>
      </c>
      <c r="S224" s="164">
        <v>0.05</v>
      </c>
      <c r="T224" s="165">
        <f t="shared" si="43"/>
        <v>0.1</v>
      </c>
      <c r="U224" s="28"/>
      <c r="V224" s="28"/>
      <c r="W224" s="28"/>
      <c r="X224" s="28"/>
      <c r="Y224" s="28"/>
      <c r="Z224" s="28"/>
      <c r="AA224" s="28"/>
      <c r="AB224" s="28"/>
      <c r="AC224" s="28"/>
      <c r="AD224" s="28"/>
      <c r="AE224" s="28"/>
      <c r="AR224" s="166" t="s">
        <v>191</v>
      </c>
      <c r="AT224" s="166" t="s">
        <v>124</v>
      </c>
      <c r="AU224" s="166" t="s">
        <v>129</v>
      </c>
      <c r="AY224" s="13" t="s">
        <v>121</v>
      </c>
      <c r="BE224" s="167">
        <f t="shared" si="44"/>
        <v>0</v>
      </c>
      <c r="BF224" s="167">
        <f t="shared" si="45"/>
        <v>6950</v>
      </c>
      <c r="BG224" s="167">
        <f t="shared" si="46"/>
        <v>0</v>
      </c>
      <c r="BH224" s="167">
        <f t="shared" si="47"/>
        <v>0</v>
      </c>
      <c r="BI224" s="167">
        <f t="shared" si="48"/>
        <v>0</v>
      </c>
      <c r="BJ224" s="13" t="s">
        <v>129</v>
      </c>
      <c r="BK224" s="167">
        <f t="shared" si="49"/>
        <v>6950</v>
      </c>
      <c r="BL224" s="13" t="s">
        <v>191</v>
      </c>
      <c r="BM224" s="166" t="s">
        <v>449</v>
      </c>
    </row>
    <row r="225" spans="1:65" s="1" customFormat="1" ht="16.5" customHeight="1" x14ac:dyDescent="0.2">
      <c r="A225" s="28"/>
      <c r="B225" s="153"/>
      <c r="C225" s="154" t="s">
        <v>450</v>
      </c>
      <c r="D225" s="154" t="s">
        <v>124</v>
      </c>
      <c r="E225" s="155" t="s">
        <v>451</v>
      </c>
      <c r="F225" s="156" t="s">
        <v>452</v>
      </c>
      <c r="G225" s="157" t="s">
        <v>148</v>
      </c>
      <c r="H225" s="158">
        <v>4</v>
      </c>
      <c r="I225" s="159">
        <v>215</v>
      </c>
      <c r="J225" s="160">
        <f t="shared" si="40"/>
        <v>860</v>
      </c>
      <c r="K225" s="161"/>
      <c r="L225" s="29"/>
      <c r="M225" s="162" t="s">
        <v>1</v>
      </c>
      <c r="N225" s="163" t="s">
        <v>37</v>
      </c>
      <c r="O225" s="54"/>
      <c r="P225" s="164">
        <f t="shared" si="41"/>
        <v>0</v>
      </c>
      <c r="Q225" s="164">
        <v>0</v>
      </c>
      <c r="R225" s="164">
        <f t="shared" si="42"/>
        <v>0</v>
      </c>
      <c r="S225" s="164">
        <v>5.0000000000000001E-3</v>
      </c>
      <c r="T225" s="165">
        <f t="shared" si="43"/>
        <v>0.02</v>
      </c>
      <c r="U225" s="28"/>
      <c r="V225" s="28"/>
      <c r="W225" s="28"/>
      <c r="X225" s="28"/>
      <c r="Y225" s="28"/>
      <c r="Z225" s="28"/>
      <c r="AA225" s="28"/>
      <c r="AB225" s="28"/>
      <c r="AC225" s="28"/>
      <c r="AD225" s="28"/>
      <c r="AE225" s="28"/>
      <c r="AR225" s="166" t="s">
        <v>191</v>
      </c>
      <c r="AT225" s="166" t="s">
        <v>124</v>
      </c>
      <c r="AU225" s="166" t="s">
        <v>129</v>
      </c>
      <c r="AY225" s="13" t="s">
        <v>121</v>
      </c>
      <c r="BE225" s="167">
        <f t="shared" si="44"/>
        <v>0</v>
      </c>
      <c r="BF225" s="167">
        <f t="shared" si="45"/>
        <v>860</v>
      </c>
      <c r="BG225" s="167">
        <f t="shared" si="46"/>
        <v>0</v>
      </c>
      <c r="BH225" s="167">
        <f t="shared" si="47"/>
        <v>0</v>
      </c>
      <c r="BI225" s="167">
        <f t="shared" si="48"/>
        <v>0</v>
      </c>
      <c r="BJ225" s="13" t="s">
        <v>129</v>
      </c>
      <c r="BK225" s="167">
        <f t="shared" si="49"/>
        <v>860</v>
      </c>
      <c r="BL225" s="13" t="s">
        <v>191</v>
      </c>
      <c r="BM225" s="166" t="s">
        <v>453</v>
      </c>
    </row>
    <row r="226" spans="1:65" s="1" customFormat="1" ht="24" customHeight="1" x14ac:dyDescent="0.2">
      <c r="A226" s="28"/>
      <c r="B226" s="153"/>
      <c r="C226" s="154" t="s">
        <v>454</v>
      </c>
      <c r="D226" s="154" t="s">
        <v>124</v>
      </c>
      <c r="E226" s="155" t="s">
        <v>455</v>
      </c>
      <c r="F226" s="156" t="s">
        <v>456</v>
      </c>
      <c r="G226" s="157" t="s">
        <v>148</v>
      </c>
      <c r="H226" s="158">
        <v>1</v>
      </c>
      <c r="I226" s="159">
        <v>6500</v>
      </c>
      <c r="J226" s="160">
        <f t="shared" si="40"/>
        <v>6500</v>
      </c>
      <c r="K226" s="161"/>
      <c r="L226" s="29"/>
      <c r="M226" s="162" t="s">
        <v>1</v>
      </c>
      <c r="N226" s="163" t="s">
        <v>37</v>
      </c>
      <c r="O226" s="54"/>
      <c r="P226" s="164">
        <f t="shared" si="41"/>
        <v>0</v>
      </c>
      <c r="Q226" s="164">
        <v>0</v>
      </c>
      <c r="R226" s="164">
        <f t="shared" si="42"/>
        <v>0</v>
      </c>
      <c r="S226" s="164">
        <v>0</v>
      </c>
      <c r="T226" s="165">
        <f t="shared" si="43"/>
        <v>0</v>
      </c>
      <c r="U226" s="28"/>
      <c r="V226" s="28"/>
      <c r="W226" s="28"/>
      <c r="X226" s="28"/>
      <c r="Y226" s="28"/>
      <c r="Z226" s="28"/>
      <c r="AA226" s="28"/>
      <c r="AB226" s="28"/>
      <c r="AC226" s="28"/>
      <c r="AD226" s="28"/>
      <c r="AE226" s="28"/>
      <c r="AR226" s="166" t="s">
        <v>191</v>
      </c>
      <c r="AT226" s="166" t="s">
        <v>124</v>
      </c>
      <c r="AU226" s="166" t="s">
        <v>129</v>
      </c>
      <c r="AY226" s="13" t="s">
        <v>121</v>
      </c>
      <c r="BE226" s="167">
        <f t="shared" si="44"/>
        <v>0</v>
      </c>
      <c r="BF226" s="167">
        <f t="shared" si="45"/>
        <v>6500</v>
      </c>
      <c r="BG226" s="167">
        <f t="shared" si="46"/>
        <v>0</v>
      </c>
      <c r="BH226" s="167">
        <f t="shared" si="47"/>
        <v>0</v>
      </c>
      <c r="BI226" s="167">
        <f t="shared" si="48"/>
        <v>0</v>
      </c>
      <c r="BJ226" s="13" t="s">
        <v>129</v>
      </c>
      <c r="BK226" s="167">
        <f t="shared" si="49"/>
        <v>6500</v>
      </c>
      <c r="BL226" s="13" t="s">
        <v>191</v>
      </c>
      <c r="BM226" s="166" t="s">
        <v>457</v>
      </c>
    </row>
    <row r="227" spans="1:65" s="1" customFormat="1" ht="24" customHeight="1" x14ac:dyDescent="0.2">
      <c r="A227" s="28"/>
      <c r="B227" s="153"/>
      <c r="C227" s="154" t="s">
        <v>458</v>
      </c>
      <c r="D227" s="154" t="s">
        <v>124</v>
      </c>
      <c r="E227" s="155" t="s">
        <v>459</v>
      </c>
      <c r="F227" s="156" t="s">
        <v>460</v>
      </c>
      <c r="G227" s="157" t="s">
        <v>148</v>
      </c>
      <c r="H227" s="158">
        <v>4</v>
      </c>
      <c r="I227" s="159">
        <v>2350</v>
      </c>
      <c r="J227" s="160">
        <f t="shared" si="40"/>
        <v>9400</v>
      </c>
      <c r="K227" s="161"/>
      <c r="L227" s="29"/>
      <c r="M227" s="162" t="s">
        <v>1</v>
      </c>
      <c r="N227" s="163" t="s">
        <v>37</v>
      </c>
      <c r="O227" s="54"/>
      <c r="P227" s="164">
        <f t="shared" si="41"/>
        <v>0</v>
      </c>
      <c r="Q227" s="164">
        <v>0</v>
      </c>
      <c r="R227" s="164">
        <f t="shared" si="42"/>
        <v>0</v>
      </c>
      <c r="S227" s="164">
        <v>0</v>
      </c>
      <c r="T227" s="165">
        <f t="shared" si="43"/>
        <v>0</v>
      </c>
      <c r="U227" s="28"/>
      <c r="V227" s="28"/>
      <c r="W227" s="28"/>
      <c r="X227" s="28"/>
      <c r="Y227" s="28"/>
      <c r="Z227" s="28"/>
      <c r="AA227" s="28"/>
      <c r="AB227" s="28"/>
      <c r="AC227" s="28"/>
      <c r="AD227" s="28"/>
      <c r="AE227" s="28"/>
      <c r="AR227" s="166" t="s">
        <v>461</v>
      </c>
      <c r="AT227" s="166" t="s">
        <v>124</v>
      </c>
      <c r="AU227" s="166" t="s">
        <v>129</v>
      </c>
      <c r="AY227" s="13" t="s">
        <v>121</v>
      </c>
      <c r="BE227" s="167">
        <f t="shared" si="44"/>
        <v>0</v>
      </c>
      <c r="BF227" s="167">
        <f t="shared" si="45"/>
        <v>9400</v>
      </c>
      <c r="BG227" s="167">
        <f t="shared" si="46"/>
        <v>0</v>
      </c>
      <c r="BH227" s="167">
        <f t="shared" si="47"/>
        <v>0</v>
      </c>
      <c r="BI227" s="167">
        <f t="shared" si="48"/>
        <v>0</v>
      </c>
      <c r="BJ227" s="13" t="s">
        <v>129</v>
      </c>
      <c r="BK227" s="167">
        <f t="shared" si="49"/>
        <v>9400</v>
      </c>
      <c r="BL227" s="13" t="s">
        <v>461</v>
      </c>
      <c r="BM227" s="166" t="s">
        <v>462</v>
      </c>
    </row>
    <row r="228" spans="1:65" s="1" customFormat="1" ht="24" customHeight="1" x14ac:dyDescent="0.2">
      <c r="A228" s="28"/>
      <c r="B228" s="153"/>
      <c r="C228" s="154" t="s">
        <v>463</v>
      </c>
      <c r="D228" s="154" t="s">
        <v>124</v>
      </c>
      <c r="E228" s="155" t="s">
        <v>464</v>
      </c>
      <c r="F228" s="156" t="s">
        <v>465</v>
      </c>
      <c r="G228" s="157" t="s">
        <v>148</v>
      </c>
      <c r="H228" s="158">
        <v>2</v>
      </c>
      <c r="I228" s="159">
        <v>3450</v>
      </c>
      <c r="J228" s="160">
        <f t="shared" si="40"/>
        <v>6900</v>
      </c>
      <c r="K228" s="161"/>
      <c r="L228" s="29"/>
      <c r="M228" s="162" t="s">
        <v>1</v>
      </c>
      <c r="N228" s="163" t="s">
        <v>37</v>
      </c>
      <c r="O228" s="54"/>
      <c r="P228" s="164">
        <f t="shared" si="41"/>
        <v>0</v>
      </c>
      <c r="Q228" s="164">
        <v>0</v>
      </c>
      <c r="R228" s="164">
        <f t="shared" si="42"/>
        <v>0</v>
      </c>
      <c r="S228" s="164">
        <v>0</v>
      </c>
      <c r="T228" s="165">
        <f t="shared" si="43"/>
        <v>0</v>
      </c>
      <c r="U228" s="28"/>
      <c r="V228" s="28"/>
      <c r="W228" s="28"/>
      <c r="X228" s="28"/>
      <c r="Y228" s="28"/>
      <c r="Z228" s="28"/>
      <c r="AA228" s="28"/>
      <c r="AB228" s="28"/>
      <c r="AC228" s="28"/>
      <c r="AD228" s="28"/>
      <c r="AE228" s="28"/>
      <c r="AR228" s="166" t="s">
        <v>191</v>
      </c>
      <c r="AT228" s="166" t="s">
        <v>124</v>
      </c>
      <c r="AU228" s="166" t="s">
        <v>129</v>
      </c>
      <c r="AY228" s="13" t="s">
        <v>121</v>
      </c>
      <c r="BE228" s="167">
        <f t="shared" si="44"/>
        <v>0</v>
      </c>
      <c r="BF228" s="167">
        <f t="shared" si="45"/>
        <v>6900</v>
      </c>
      <c r="BG228" s="167">
        <f t="shared" si="46"/>
        <v>0</v>
      </c>
      <c r="BH228" s="167">
        <f t="shared" si="47"/>
        <v>0</v>
      </c>
      <c r="BI228" s="167">
        <f t="shared" si="48"/>
        <v>0</v>
      </c>
      <c r="BJ228" s="13" t="s">
        <v>129</v>
      </c>
      <c r="BK228" s="167">
        <f t="shared" si="49"/>
        <v>6900</v>
      </c>
      <c r="BL228" s="13" t="s">
        <v>191</v>
      </c>
      <c r="BM228" s="166" t="s">
        <v>466</v>
      </c>
    </row>
    <row r="229" spans="1:65" s="1" customFormat="1" ht="24" customHeight="1" x14ac:dyDescent="0.2">
      <c r="A229" s="28"/>
      <c r="B229" s="153"/>
      <c r="C229" s="154" t="s">
        <v>467</v>
      </c>
      <c r="D229" s="154" t="s">
        <v>124</v>
      </c>
      <c r="E229" s="155" t="s">
        <v>468</v>
      </c>
      <c r="F229" s="156" t="s">
        <v>469</v>
      </c>
      <c r="G229" s="157" t="s">
        <v>184</v>
      </c>
      <c r="H229" s="158">
        <v>1</v>
      </c>
      <c r="I229" s="159">
        <v>27000</v>
      </c>
      <c r="J229" s="160">
        <f t="shared" si="40"/>
        <v>27000</v>
      </c>
      <c r="K229" s="161"/>
      <c r="L229" s="29"/>
      <c r="M229" s="162" t="s">
        <v>1</v>
      </c>
      <c r="N229" s="163" t="s">
        <v>37</v>
      </c>
      <c r="O229" s="54"/>
      <c r="P229" s="164">
        <f t="shared" si="41"/>
        <v>0</v>
      </c>
      <c r="Q229" s="164">
        <v>0</v>
      </c>
      <c r="R229" s="164">
        <f t="shared" si="42"/>
        <v>0</v>
      </c>
      <c r="S229" s="164">
        <v>0</v>
      </c>
      <c r="T229" s="165">
        <f t="shared" si="43"/>
        <v>0</v>
      </c>
      <c r="U229" s="28"/>
      <c r="V229" s="28"/>
      <c r="W229" s="28"/>
      <c r="X229" s="28"/>
      <c r="Y229" s="28"/>
      <c r="Z229" s="28"/>
      <c r="AA229" s="28"/>
      <c r="AB229" s="28"/>
      <c r="AC229" s="28"/>
      <c r="AD229" s="28"/>
      <c r="AE229" s="28"/>
      <c r="AR229" s="166" t="s">
        <v>191</v>
      </c>
      <c r="AT229" s="166" t="s">
        <v>124</v>
      </c>
      <c r="AU229" s="166" t="s">
        <v>129</v>
      </c>
      <c r="AY229" s="13" t="s">
        <v>121</v>
      </c>
      <c r="BE229" s="167">
        <f t="shared" si="44"/>
        <v>0</v>
      </c>
      <c r="BF229" s="167">
        <f t="shared" si="45"/>
        <v>27000</v>
      </c>
      <c r="BG229" s="167">
        <f t="shared" si="46"/>
        <v>0</v>
      </c>
      <c r="BH229" s="167">
        <f t="shared" si="47"/>
        <v>0</v>
      </c>
      <c r="BI229" s="167">
        <f t="shared" si="48"/>
        <v>0</v>
      </c>
      <c r="BJ229" s="13" t="s">
        <v>129</v>
      </c>
      <c r="BK229" s="167">
        <f t="shared" si="49"/>
        <v>27000</v>
      </c>
      <c r="BL229" s="13" t="s">
        <v>191</v>
      </c>
      <c r="BM229" s="166" t="s">
        <v>470</v>
      </c>
    </row>
    <row r="230" spans="1:65" s="1" customFormat="1" ht="24" customHeight="1" x14ac:dyDescent="0.2">
      <c r="A230" s="28"/>
      <c r="B230" s="153"/>
      <c r="C230" s="154" t="s">
        <v>471</v>
      </c>
      <c r="D230" s="154" t="s">
        <v>124</v>
      </c>
      <c r="E230" s="155" t="s">
        <v>472</v>
      </c>
      <c r="F230" s="156" t="s">
        <v>473</v>
      </c>
      <c r="G230" s="157" t="s">
        <v>259</v>
      </c>
      <c r="H230" s="179">
        <v>125</v>
      </c>
      <c r="I230" s="159">
        <v>72</v>
      </c>
      <c r="J230" s="160">
        <f t="shared" si="40"/>
        <v>9000</v>
      </c>
      <c r="K230" s="161"/>
      <c r="L230" s="29"/>
      <c r="M230" s="162" t="s">
        <v>1</v>
      </c>
      <c r="N230" s="163" t="s">
        <v>37</v>
      </c>
      <c r="O230" s="54"/>
      <c r="P230" s="164">
        <f t="shared" si="41"/>
        <v>0</v>
      </c>
      <c r="Q230" s="164">
        <v>0</v>
      </c>
      <c r="R230" s="164">
        <f t="shared" si="42"/>
        <v>0</v>
      </c>
      <c r="S230" s="164">
        <v>0</v>
      </c>
      <c r="T230" s="165">
        <f t="shared" si="43"/>
        <v>0</v>
      </c>
      <c r="U230" s="28"/>
      <c r="V230" s="28"/>
      <c r="W230" s="28"/>
      <c r="X230" s="28"/>
      <c r="Y230" s="28"/>
      <c r="Z230" s="28"/>
      <c r="AA230" s="28"/>
      <c r="AB230" s="28"/>
      <c r="AC230" s="28"/>
      <c r="AD230" s="28"/>
      <c r="AE230" s="28"/>
      <c r="AR230" s="166" t="s">
        <v>128</v>
      </c>
      <c r="AT230" s="166" t="s">
        <v>124</v>
      </c>
      <c r="AU230" s="166" t="s">
        <v>129</v>
      </c>
      <c r="AY230" s="13" t="s">
        <v>121</v>
      </c>
      <c r="BE230" s="167">
        <f t="shared" si="44"/>
        <v>0</v>
      </c>
      <c r="BF230" s="167">
        <f t="shared" si="45"/>
        <v>9000</v>
      </c>
      <c r="BG230" s="167">
        <f t="shared" si="46"/>
        <v>0</v>
      </c>
      <c r="BH230" s="167">
        <f t="shared" si="47"/>
        <v>0</v>
      </c>
      <c r="BI230" s="167">
        <f t="shared" si="48"/>
        <v>0</v>
      </c>
      <c r="BJ230" s="13" t="s">
        <v>129</v>
      </c>
      <c r="BK230" s="167">
        <f t="shared" si="49"/>
        <v>9000</v>
      </c>
      <c r="BL230" s="13" t="s">
        <v>128</v>
      </c>
      <c r="BM230" s="166" t="s">
        <v>474</v>
      </c>
    </row>
    <row r="231" spans="1:65" s="1" customFormat="1" ht="24" customHeight="1" x14ac:dyDescent="0.2">
      <c r="A231" s="28"/>
      <c r="B231" s="153"/>
      <c r="C231" s="154" t="s">
        <v>475</v>
      </c>
      <c r="D231" s="154" t="s">
        <v>124</v>
      </c>
      <c r="E231" s="155" t="s">
        <v>476</v>
      </c>
      <c r="F231" s="156" t="s">
        <v>477</v>
      </c>
      <c r="G231" s="157" t="s">
        <v>259</v>
      </c>
      <c r="H231" s="179">
        <v>125</v>
      </c>
      <c r="I231" s="159">
        <v>70</v>
      </c>
      <c r="J231" s="160">
        <f t="shared" si="40"/>
        <v>8750</v>
      </c>
      <c r="K231" s="161"/>
      <c r="L231" s="29"/>
      <c r="M231" s="162" t="s">
        <v>1</v>
      </c>
      <c r="N231" s="163" t="s">
        <v>37</v>
      </c>
      <c r="O231" s="54"/>
      <c r="P231" s="164">
        <f t="shared" si="41"/>
        <v>0</v>
      </c>
      <c r="Q231" s="164">
        <v>0</v>
      </c>
      <c r="R231" s="164">
        <f t="shared" si="42"/>
        <v>0</v>
      </c>
      <c r="S231" s="164">
        <v>0</v>
      </c>
      <c r="T231" s="165">
        <f t="shared" si="43"/>
        <v>0</v>
      </c>
      <c r="U231" s="28"/>
      <c r="V231" s="28"/>
      <c r="W231" s="28"/>
      <c r="X231" s="28"/>
      <c r="Y231" s="28"/>
      <c r="Z231" s="28"/>
      <c r="AA231" s="28"/>
      <c r="AB231" s="28"/>
      <c r="AC231" s="28"/>
      <c r="AD231" s="28"/>
      <c r="AE231" s="28"/>
      <c r="AR231" s="166" t="s">
        <v>191</v>
      </c>
      <c r="AT231" s="166" t="s">
        <v>124</v>
      </c>
      <c r="AU231" s="166" t="s">
        <v>129</v>
      </c>
      <c r="AY231" s="13" t="s">
        <v>121</v>
      </c>
      <c r="BE231" s="167">
        <f t="shared" si="44"/>
        <v>0</v>
      </c>
      <c r="BF231" s="167">
        <f t="shared" si="45"/>
        <v>8750</v>
      </c>
      <c r="BG231" s="167">
        <f t="shared" si="46"/>
        <v>0</v>
      </c>
      <c r="BH231" s="167">
        <f t="shared" si="47"/>
        <v>0</v>
      </c>
      <c r="BI231" s="167">
        <f t="shared" si="48"/>
        <v>0</v>
      </c>
      <c r="BJ231" s="13" t="s">
        <v>129</v>
      </c>
      <c r="BK231" s="167">
        <f t="shared" si="49"/>
        <v>8750</v>
      </c>
      <c r="BL231" s="13" t="s">
        <v>191</v>
      </c>
      <c r="BM231" s="166" t="s">
        <v>478</v>
      </c>
    </row>
    <row r="232" spans="1:65" s="11" customFormat="1" ht="22.9" customHeight="1" x14ac:dyDescent="0.2">
      <c r="B232" s="140"/>
      <c r="D232" s="141" t="s">
        <v>70</v>
      </c>
      <c r="E232" s="151" t="s">
        <v>479</v>
      </c>
      <c r="F232" s="151" t="s">
        <v>480</v>
      </c>
      <c r="I232" s="143"/>
      <c r="J232" s="152">
        <f>BK232</f>
        <v>3604.32</v>
      </c>
      <c r="L232" s="140"/>
      <c r="M232" s="145"/>
      <c r="N232" s="146"/>
      <c r="O232" s="146"/>
      <c r="P232" s="147">
        <f>SUM(P233:P236)</f>
        <v>0</v>
      </c>
      <c r="Q232" s="146"/>
      <c r="R232" s="147">
        <f>SUM(R233:R236)</f>
        <v>0</v>
      </c>
      <c r="S232" s="146"/>
      <c r="T232" s="148">
        <f>SUM(T233:T236)</f>
        <v>8.6286000000000002E-2</v>
      </c>
      <c r="AR232" s="141" t="s">
        <v>129</v>
      </c>
      <c r="AT232" s="149" t="s">
        <v>70</v>
      </c>
      <c r="AU232" s="149" t="s">
        <v>76</v>
      </c>
      <c r="AY232" s="141" t="s">
        <v>121</v>
      </c>
      <c r="BK232" s="150">
        <f>SUM(BK233:BK236)</f>
        <v>3604.32</v>
      </c>
    </row>
    <row r="233" spans="1:65" s="1" customFormat="1" ht="16.5" customHeight="1" x14ac:dyDescent="0.2">
      <c r="A233" s="28"/>
      <c r="B233" s="153"/>
      <c r="C233" s="154" t="s">
        <v>481</v>
      </c>
      <c r="D233" s="154" t="s">
        <v>124</v>
      </c>
      <c r="E233" s="155" t="s">
        <v>482</v>
      </c>
      <c r="F233" s="156" t="s">
        <v>483</v>
      </c>
      <c r="G233" s="157" t="s">
        <v>127</v>
      </c>
      <c r="H233" s="158">
        <v>2.6269999999999998</v>
      </c>
      <c r="I233" s="159">
        <v>345</v>
      </c>
      <c r="J233" s="160">
        <f>ROUND(I233*H233,2)</f>
        <v>906.32</v>
      </c>
      <c r="K233" s="161"/>
      <c r="L233" s="29"/>
      <c r="M233" s="162" t="s">
        <v>1</v>
      </c>
      <c r="N233" s="163" t="s">
        <v>37</v>
      </c>
      <c r="O233" s="54"/>
      <c r="P233" s="164">
        <f>O233*H233</f>
        <v>0</v>
      </c>
      <c r="Q233" s="164">
        <v>0</v>
      </c>
      <c r="R233" s="164">
        <f>Q233*H233</f>
        <v>0</v>
      </c>
      <c r="S233" s="164">
        <v>1.7999999999999999E-2</v>
      </c>
      <c r="T233" s="165">
        <f>S233*H233</f>
        <v>4.7285999999999995E-2</v>
      </c>
      <c r="U233" s="28"/>
      <c r="V233" s="28"/>
      <c r="W233" s="28"/>
      <c r="X233" s="28"/>
      <c r="Y233" s="28"/>
      <c r="Z233" s="28"/>
      <c r="AA233" s="28"/>
      <c r="AB233" s="28"/>
      <c r="AC233" s="28"/>
      <c r="AD233" s="28"/>
      <c r="AE233" s="28"/>
      <c r="AR233" s="166" t="s">
        <v>191</v>
      </c>
      <c r="AT233" s="166" t="s">
        <v>124</v>
      </c>
      <c r="AU233" s="166" t="s">
        <v>129</v>
      </c>
      <c r="AY233" s="13" t="s">
        <v>121</v>
      </c>
      <c r="BE233" s="167">
        <f>IF(N233="základní",J233,0)</f>
        <v>0</v>
      </c>
      <c r="BF233" s="167">
        <f>IF(N233="snížená",J233,0)</f>
        <v>906.32</v>
      </c>
      <c r="BG233" s="167">
        <f>IF(N233="zákl. přenesená",J233,0)</f>
        <v>0</v>
      </c>
      <c r="BH233" s="167">
        <f>IF(N233="sníž. přenesená",J233,0)</f>
        <v>0</v>
      </c>
      <c r="BI233" s="167">
        <f>IF(N233="nulová",J233,0)</f>
        <v>0</v>
      </c>
      <c r="BJ233" s="13" t="s">
        <v>129</v>
      </c>
      <c r="BK233" s="167">
        <f>ROUND(I233*H233,2)</f>
        <v>906.32</v>
      </c>
      <c r="BL233" s="13" t="s">
        <v>191</v>
      </c>
      <c r="BM233" s="166" t="s">
        <v>484</v>
      </c>
    </row>
    <row r="234" spans="1:65" s="1" customFormat="1" ht="16.5" customHeight="1" x14ac:dyDescent="0.2">
      <c r="A234" s="28"/>
      <c r="B234" s="153"/>
      <c r="C234" s="154" t="s">
        <v>485</v>
      </c>
      <c r="D234" s="154" t="s">
        <v>124</v>
      </c>
      <c r="E234" s="155" t="s">
        <v>486</v>
      </c>
      <c r="F234" s="156" t="s">
        <v>487</v>
      </c>
      <c r="G234" s="157" t="s">
        <v>148</v>
      </c>
      <c r="H234" s="158">
        <v>3</v>
      </c>
      <c r="I234" s="159">
        <v>274</v>
      </c>
      <c r="J234" s="160">
        <f>ROUND(I234*H234,2)</f>
        <v>822</v>
      </c>
      <c r="K234" s="161"/>
      <c r="L234" s="29"/>
      <c r="M234" s="162" t="s">
        <v>1</v>
      </c>
      <c r="N234" s="163" t="s">
        <v>37</v>
      </c>
      <c r="O234" s="54"/>
      <c r="P234" s="164">
        <f>O234*H234</f>
        <v>0</v>
      </c>
      <c r="Q234" s="164">
        <v>0</v>
      </c>
      <c r="R234" s="164">
        <f>Q234*H234</f>
        <v>0</v>
      </c>
      <c r="S234" s="164">
        <v>1.2999999999999999E-2</v>
      </c>
      <c r="T234" s="165">
        <f>S234*H234</f>
        <v>3.9E-2</v>
      </c>
      <c r="U234" s="28"/>
      <c r="V234" s="28"/>
      <c r="W234" s="28"/>
      <c r="X234" s="28"/>
      <c r="Y234" s="28"/>
      <c r="Z234" s="28"/>
      <c r="AA234" s="28"/>
      <c r="AB234" s="28"/>
      <c r="AC234" s="28"/>
      <c r="AD234" s="28"/>
      <c r="AE234" s="28"/>
      <c r="AR234" s="166" t="s">
        <v>191</v>
      </c>
      <c r="AT234" s="166" t="s">
        <v>124</v>
      </c>
      <c r="AU234" s="166" t="s">
        <v>129</v>
      </c>
      <c r="AY234" s="13" t="s">
        <v>121</v>
      </c>
      <c r="BE234" s="167">
        <f>IF(N234="základní",J234,0)</f>
        <v>0</v>
      </c>
      <c r="BF234" s="167">
        <f>IF(N234="snížená",J234,0)</f>
        <v>822</v>
      </c>
      <c r="BG234" s="167">
        <f>IF(N234="zákl. přenesená",J234,0)</f>
        <v>0</v>
      </c>
      <c r="BH234" s="167">
        <f>IF(N234="sníž. přenesená",J234,0)</f>
        <v>0</v>
      </c>
      <c r="BI234" s="167">
        <f>IF(N234="nulová",J234,0)</f>
        <v>0</v>
      </c>
      <c r="BJ234" s="13" t="s">
        <v>129</v>
      </c>
      <c r="BK234" s="167">
        <f>ROUND(I234*H234,2)</f>
        <v>822</v>
      </c>
      <c r="BL234" s="13" t="s">
        <v>191</v>
      </c>
      <c r="BM234" s="166" t="s">
        <v>488</v>
      </c>
    </row>
    <row r="235" spans="1:65" s="1" customFormat="1" ht="24" customHeight="1" x14ac:dyDescent="0.2">
      <c r="A235" s="28"/>
      <c r="B235" s="153"/>
      <c r="C235" s="154" t="s">
        <v>489</v>
      </c>
      <c r="D235" s="154" t="s">
        <v>124</v>
      </c>
      <c r="E235" s="155" t="s">
        <v>490</v>
      </c>
      <c r="F235" s="156" t="s">
        <v>491</v>
      </c>
      <c r="G235" s="157" t="s">
        <v>259</v>
      </c>
      <c r="H235" s="179">
        <v>268</v>
      </c>
      <c r="I235" s="159">
        <v>5</v>
      </c>
      <c r="J235" s="160">
        <f>ROUND(I235*H235,2)</f>
        <v>1340</v>
      </c>
      <c r="K235" s="161"/>
      <c r="L235" s="29"/>
      <c r="M235" s="162" t="s">
        <v>1</v>
      </c>
      <c r="N235" s="163" t="s">
        <v>37</v>
      </c>
      <c r="O235" s="54"/>
      <c r="P235" s="164">
        <f>O235*H235</f>
        <v>0</v>
      </c>
      <c r="Q235" s="164">
        <v>0</v>
      </c>
      <c r="R235" s="164">
        <f>Q235*H235</f>
        <v>0</v>
      </c>
      <c r="S235" s="164">
        <v>0</v>
      </c>
      <c r="T235" s="165">
        <f>S235*H235</f>
        <v>0</v>
      </c>
      <c r="U235" s="28"/>
      <c r="V235" s="28"/>
      <c r="W235" s="28"/>
      <c r="X235" s="28"/>
      <c r="Y235" s="28"/>
      <c r="Z235" s="28"/>
      <c r="AA235" s="28"/>
      <c r="AB235" s="28"/>
      <c r="AC235" s="28"/>
      <c r="AD235" s="28"/>
      <c r="AE235" s="28"/>
      <c r="AR235" s="166" t="s">
        <v>191</v>
      </c>
      <c r="AT235" s="166" t="s">
        <v>124</v>
      </c>
      <c r="AU235" s="166" t="s">
        <v>129</v>
      </c>
      <c r="AY235" s="13" t="s">
        <v>121</v>
      </c>
      <c r="BE235" s="167">
        <f>IF(N235="základní",J235,0)</f>
        <v>0</v>
      </c>
      <c r="BF235" s="167">
        <f>IF(N235="snížená",J235,0)</f>
        <v>1340</v>
      </c>
      <c r="BG235" s="167">
        <f>IF(N235="zákl. přenesená",J235,0)</f>
        <v>0</v>
      </c>
      <c r="BH235" s="167">
        <f>IF(N235="sníž. přenesená",J235,0)</f>
        <v>0</v>
      </c>
      <c r="BI235" s="167">
        <f>IF(N235="nulová",J235,0)</f>
        <v>0</v>
      </c>
      <c r="BJ235" s="13" t="s">
        <v>129</v>
      </c>
      <c r="BK235" s="167">
        <f>ROUND(I235*H235,2)</f>
        <v>1340</v>
      </c>
      <c r="BL235" s="13" t="s">
        <v>191</v>
      </c>
      <c r="BM235" s="166" t="s">
        <v>492</v>
      </c>
    </row>
    <row r="236" spans="1:65" s="1" customFormat="1" ht="24" customHeight="1" x14ac:dyDescent="0.2">
      <c r="A236" s="28"/>
      <c r="B236" s="153"/>
      <c r="C236" s="154" t="s">
        <v>493</v>
      </c>
      <c r="D236" s="154" t="s">
        <v>124</v>
      </c>
      <c r="E236" s="155" t="s">
        <v>494</v>
      </c>
      <c r="F236" s="156" t="s">
        <v>495</v>
      </c>
      <c r="G236" s="157" t="s">
        <v>259</v>
      </c>
      <c r="H236" s="179">
        <v>268</v>
      </c>
      <c r="I236" s="159">
        <v>2</v>
      </c>
      <c r="J236" s="160">
        <f>ROUND(I236*H236,2)</f>
        <v>536</v>
      </c>
      <c r="K236" s="161"/>
      <c r="L236" s="29"/>
      <c r="M236" s="162" t="s">
        <v>1</v>
      </c>
      <c r="N236" s="163" t="s">
        <v>37</v>
      </c>
      <c r="O236" s="54"/>
      <c r="P236" s="164">
        <f>O236*H236</f>
        <v>0</v>
      </c>
      <c r="Q236" s="164">
        <v>0</v>
      </c>
      <c r="R236" s="164">
        <f>Q236*H236</f>
        <v>0</v>
      </c>
      <c r="S236" s="164">
        <v>0</v>
      </c>
      <c r="T236" s="165">
        <f>S236*H236</f>
        <v>0</v>
      </c>
      <c r="U236" s="28"/>
      <c r="V236" s="28"/>
      <c r="W236" s="28"/>
      <c r="X236" s="28"/>
      <c r="Y236" s="28"/>
      <c r="Z236" s="28"/>
      <c r="AA236" s="28"/>
      <c r="AB236" s="28"/>
      <c r="AC236" s="28"/>
      <c r="AD236" s="28"/>
      <c r="AE236" s="28"/>
      <c r="AR236" s="166" t="s">
        <v>191</v>
      </c>
      <c r="AT236" s="166" t="s">
        <v>124</v>
      </c>
      <c r="AU236" s="166" t="s">
        <v>129</v>
      </c>
      <c r="AY236" s="13" t="s">
        <v>121</v>
      </c>
      <c r="BE236" s="167">
        <f>IF(N236="základní",J236,0)</f>
        <v>0</v>
      </c>
      <c r="BF236" s="167">
        <f>IF(N236="snížená",J236,0)</f>
        <v>536</v>
      </c>
      <c r="BG236" s="167">
        <f>IF(N236="zákl. přenesená",J236,0)</f>
        <v>0</v>
      </c>
      <c r="BH236" s="167">
        <f>IF(N236="sníž. přenesená",J236,0)</f>
        <v>0</v>
      </c>
      <c r="BI236" s="167">
        <f>IF(N236="nulová",J236,0)</f>
        <v>0</v>
      </c>
      <c r="BJ236" s="13" t="s">
        <v>129</v>
      </c>
      <c r="BK236" s="167">
        <f>ROUND(I236*H236,2)</f>
        <v>536</v>
      </c>
      <c r="BL236" s="13" t="s">
        <v>191</v>
      </c>
      <c r="BM236" s="166" t="s">
        <v>496</v>
      </c>
    </row>
    <row r="237" spans="1:65" s="11" customFormat="1" ht="22.9" customHeight="1" x14ac:dyDescent="0.2">
      <c r="B237" s="140"/>
      <c r="D237" s="141" t="s">
        <v>70</v>
      </c>
      <c r="E237" s="151" t="s">
        <v>497</v>
      </c>
      <c r="F237" s="151" t="s">
        <v>498</v>
      </c>
      <c r="I237" s="143"/>
      <c r="J237" s="152">
        <f>BK237</f>
        <v>32800.949999999997</v>
      </c>
      <c r="L237" s="140"/>
      <c r="M237" s="145"/>
      <c r="N237" s="146"/>
      <c r="O237" s="146"/>
      <c r="P237" s="147">
        <f>SUM(P238:P245)</f>
        <v>0</v>
      </c>
      <c r="Q237" s="146"/>
      <c r="R237" s="147">
        <f>SUM(R238:R245)</f>
        <v>0.19417975999999998</v>
      </c>
      <c r="S237" s="146"/>
      <c r="T237" s="148">
        <f>SUM(T238:T245)</f>
        <v>8.0190120000000004E-2</v>
      </c>
      <c r="AR237" s="141" t="s">
        <v>129</v>
      </c>
      <c r="AT237" s="149" t="s">
        <v>70</v>
      </c>
      <c r="AU237" s="149" t="s">
        <v>76</v>
      </c>
      <c r="AY237" s="141" t="s">
        <v>121</v>
      </c>
      <c r="BK237" s="150">
        <f>SUM(BK238:BK245)</f>
        <v>32800.949999999997</v>
      </c>
    </row>
    <row r="238" spans="1:65" s="1" customFormat="1" ht="16.5" customHeight="1" x14ac:dyDescent="0.2">
      <c r="A238" s="28"/>
      <c r="B238" s="153"/>
      <c r="C238" s="154" t="s">
        <v>499</v>
      </c>
      <c r="D238" s="154" t="s">
        <v>124</v>
      </c>
      <c r="E238" s="155" t="s">
        <v>500</v>
      </c>
      <c r="F238" s="156" t="s">
        <v>501</v>
      </c>
      <c r="G238" s="157" t="s">
        <v>127</v>
      </c>
      <c r="H238" s="158">
        <v>2.9460000000000002</v>
      </c>
      <c r="I238" s="159">
        <v>90</v>
      </c>
      <c r="J238" s="160">
        <f t="shared" ref="J238:J245" si="50">ROUND(I238*H238,2)</f>
        <v>265.14</v>
      </c>
      <c r="K238" s="161"/>
      <c r="L238" s="29"/>
      <c r="M238" s="162" t="s">
        <v>1</v>
      </c>
      <c r="N238" s="163" t="s">
        <v>37</v>
      </c>
      <c r="O238" s="54"/>
      <c r="P238" s="164">
        <f t="shared" ref="P238:P245" si="51">O238*H238</f>
        <v>0</v>
      </c>
      <c r="Q238" s="164">
        <v>0</v>
      </c>
      <c r="R238" s="164">
        <f t="shared" ref="R238:R245" si="52">Q238*H238</f>
        <v>0</v>
      </c>
      <c r="S238" s="164">
        <v>2.7220000000000001E-2</v>
      </c>
      <c r="T238" s="165">
        <f t="shared" ref="T238:T245" si="53">S238*H238</f>
        <v>8.0190120000000004E-2</v>
      </c>
      <c r="U238" s="28"/>
      <c r="V238" s="28"/>
      <c r="W238" s="28"/>
      <c r="X238" s="28"/>
      <c r="Y238" s="28"/>
      <c r="Z238" s="28"/>
      <c r="AA238" s="28"/>
      <c r="AB238" s="28"/>
      <c r="AC238" s="28"/>
      <c r="AD238" s="28"/>
      <c r="AE238" s="28"/>
      <c r="AR238" s="166" t="s">
        <v>191</v>
      </c>
      <c r="AT238" s="166" t="s">
        <v>124</v>
      </c>
      <c r="AU238" s="166" t="s">
        <v>129</v>
      </c>
      <c r="AY238" s="13" t="s">
        <v>121</v>
      </c>
      <c r="BE238" s="167">
        <f t="shared" ref="BE238:BE245" si="54">IF(N238="základní",J238,0)</f>
        <v>0</v>
      </c>
      <c r="BF238" s="167">
        <f t="shared" ref="BF238:BF245" si="55">IF(N238="snížená",J238,0)</f>
        <v>265.14</v>
      </c>
      <c r="BG238" s="167">
        <f t="shared" ref="BG238:BG245" si="56">IF(N238="zákl. přenesená",J238,0)</f>
        <v>0</v>
      </c>
      <c r="BH238" s="167">
        <f t="shared" ref="BH238:BH245" si="57">IF(N238="sníž. přenesená",J238,0)</f>
        <v>0</v>
      </c>
      <c r="BI238" s="167">
        <f t="shared" ref="BI238:BI245" si="58">IF(N238="nulová",J238,0)</f>
        <v>0</v>
      </c>
      <c r="BJ238" s="13" t="s">
        <v>129</v>
      </c>
      <c r="BK238" s="167">
        <f t="shared" ref="BK238:BK245" si="59">ROUND(I238*H238,2)</f>
        <v>265.14</v>
      </c>
      <c r="BL238" s="13" t="s">
        <v>191</v>
      </c>
      <c r="BM238" s="166" t="s">
        <v>502</v>
      </c>
    </row>
    <row r="239" spans="1:65" s="1" customFormat="1" ht="24" customHeight="1" x14ac:dyDescent="0.2">
      <c r="A239" s="28"/>
      <c r="B239" s="153"/>
      <c r="C239" s="154" t="s">
        <v>503</v>
      </c>
      <c r="D239" s="154" t="s">
        <v>124</v>
      </c>
      <c r="E239" s="155" t="s">
        <v>504</v>
      </c>
      <c r="F239" s="156" t="s">
        <v>505</v>
      </c>
      <c r="G239" s="157" t="s">
        <v>127</v>
      </c>
      <c r="H239" s="158">
        <v>2.766</v>
      </c>
      <c r="I239" s="159">
        <v>460</v>
      </c>
      <c r="J239" s="160">
        <f t="shared" si="50"/>
        <v>1272.3599999999999</v>
      </c>
      <c r="K239" s="161"/>
      <c r="L239" s="29"/>
      <c r="M239" s="162" t="s">
        <v>1</v>
      </c>
      <c r="N239" s="163" t="s">
        <v>37</v>
      </c>
      <c r="O239" s="54"/>
      <c r="P239" s="164">
        <f t="shared" si="51"/>
        <v>0</v>
      </c>
      <c r="Q239" s="164">
        <v>3.4499999999999999E-3</v>
      </c>
      <c r="R239" s="164">
        <f t="shared" si="52"/>
        <v>9.5426999999999994E-3</v>
      </c>
      <c r="S239" s="164">
        <v>0</v>
      </c>
      <c r="T239" s="165">
        <f t="shared" si="53"/>
        <v>0</v>
      </c>
      <c r="U239" s="28"/>
      <c r="V239" s="28"/>
      <c r="W239" s="28"/>
      <c r="X239" s="28"/>
      <c r="Y239" s="28"/>
      <c r="Z239" s="28"/>
      <c r="AA239" s="28"/>
      <c r="AB239" s="28"/>
      <c r="AC239" s="28"/>
      <c r="AD239" s="28"/>
      <c r="AE239" s="28"/>
      <c r="AR239" s="166" t="s">
        <v>191</v>
      </c>
      <c r="AT239" s="166" t="s">
        <v>124</v>
      </c>
      <c r="AU239" s="166" t="s">
        <v>129</v>
      </c>
      <c r="AY239" s="13" t="s">
        <v>121</v>
      </c>
      <c r="BE239" s="167">
        <f t="shared" si="54"/>
        <v>0</v>
      </c>
      <c r="BF239" s="167">
        <f t="shared" si="55"/>
        <v>1272.3599999999999</v>
      </c>
      <c r="BG239" s="167">
        <f t="shared" si="56"/>
        <v>0</v>
      </c>
      <c r="BH239" s="167">
        <f t="shared" si="57"/>
        <v>0</v>
      </c>
      <c r="BI239" s="167">
        <f t="shared" si="58"/>
        <v>0</v>
      </c>
      <c r="BJ239" s="13" t="s">
        <v>129</v>
      </c>
      <c r="BK239" s="167">
        <f t="shared" si="59"/>
        <v>1272.3599999999999</v>
      </c>
      <c r="BL239" s="13" t="s">
        <v>191</v>
      </c>
      <c r="BM239" s="166" t="s">
        <v>506</v>
      </c>
    </row>
    <row r="240" spans="1:65" s="1" customFormat="1" ht="16.5" customHeight="1" x14ac:dyDescent="0.2">
      <c r="A240" s="28"/>
      <c r="B240" s="153"/>
      <c r="C240" s="168" t="s">
        <v>507</v>
      </c>
      <c r="D240" s="168" t="s">
        <v>151</v>
      </c>
      <c r="E240" s="169" t="s">
        <v>508</v>
      </c>
      <c r="F240" s="170" t="s">
        <v>509</v>
      </c>
      <c r="G240" s="171" t="s">
        <v>127</v>
      </c>
      <c r="H240" s="172">
        <v>3.0430000000000001</v>
      </c>
      <c r="I240" s="173">
        <v>405</v>
      </c>
      <c r="J240" s="174">
        <f t="shared" si="50"/>
        <v>1232.42</v>
      </c>
      <c r="K240" s="175"/>
      <c r="L240" s="176"/>
      <c r="M240" s="177" t="s">
        <v>1</v>
      </c>
      <c r="N240" s="178" t="s">
        <v>37</v>
      </c>
      <c r="O240" s="54"/>
      <c r="P240" s="164">
        <f t="shared" si="51"/>
        <v>0</v>
      </c>
      <c r="Q240" s="164">
        <v>1.7999999999999999E-2</v>
      </c>
      <c r="R240" s="164">
        <f t="shared" si="52"/>
        <v>5.4773999999999996E-2</v>
      </c>
      <c r="S240" s="164">
        <v>0</v>
      </c>
      <c r="T240" s="165">
        <f t="shared" si="53"/>
        <v>0</v>
      </c>
      <c r="U240" s="28"/>
      <c r="V240" s="28"/>
      <c r="W240" s="28"/>
      <c r="X240" s="28"/>
      <c r="Y240" s="28"/>
      <c r="Z240" s="28"/>
      <c r="AA240" s="28"/>
      <c r="AB240" s="28"/>
      <c r="AC240" s="28"/>
      <c r="AD240" s="28"/>
      <c r="AE240" s="28"/>
      <c r="AR240" s="166" t="s">
        <v>225</v>
      </c>
      <c r="AT240" s="166" t="s">
        <v>151</v>
      </c>
      <c r="AU240" s="166" t="s">
        <v>129</v>
      </c>
      <c r="AY240" s="13" t="s">
        <v>121</v>
      </c>
      <c r="BE240" s="167">
        <f t="shared" si="54"/>
        <v>0</v>
      </c>
      <c r="BF240" s="167">
        <f t="shared" si="55"/>
        <v>1232.42</v>
      </c>
      <c r="BG240" s="167">
        <f t="shared" si="56"/>
        <v>0</v>
      </c>
      <c r="BH240" s="167">
        <f t="shared" si="57"/>
        <v>0</v>
      </c>
      <c r="BI240" s="167">
        <f t="shared" si="58"/>
        <v>0</v>
      </c>
      <c r="BJ240" s="13" t="s">
        <v>129</v>
      </c>
      <c r="BK240" s="167">
        <f t="shared" si="59"/>
        <v>1232.42</v>
      </c>
      <c r="BL240" s="13" t="s">
        <v>191</v>
      </c>
      <c r="BM240" s="166" t="s">
        <v>510</v>
      </c>
    </row>
    <row r="241" spans="1:65" s="1" customFormat="1" ht="16.5" customHeight="1" x14ac:dyDescent="0.2">
      <c r="A241" s="28"/>
      <c r="B241" s="153"/>
      <c r="C241" s="154" t="s">
        <v>511</v>
      </c>
      <c r="D241" s="154" t="s">
        <v>124</v>
      </c>
      <c r="E241" s="155" t="s">
        <v>512</v>
      </c>
      <c r="F241" s="156" t="s">
        <v>513</v>
      </c>
      <c r="G241" s="157" t="s">
        <v>127</v>
      </c>
      <c r="H241" s="158">
        <v>2.766</v>
      </c>
      <c r="I241" s="159">
        <v>46</v>
      </c>
      <c r="J241" s="160">
        <f t="shared" si="50"/>
        <v>127.24</v>
      </c>
      <c r="K241" s="161"/>
      <c r="L241" s="29"/>
      <c r="M241" s="162" t="s">
        <v>1</v>
      </c>
      <c r="N241" s="163" t="s">
        <v>37</v>
      </c>
      <c r="O241" s="54"/>
      <c r="P241" s="164">
        <f t="shared" si="51"/>
        <v>0</v>
      </c>
      <c r="Q241" s="164">
        <v>2.9999999999999997E-4</v>
      </c>
      <c r="R241" s="164">
        <f t="shared" si="52"/>
        <v>8.297999999999999E-4</v>
      </c>
      <c r="S241" s="164">
        <v>0</v>
      </c>
      <c r="T241" s="165">
        <f t="shared" si="53"/>
        <v>0</v>
      </c>
      <c r="U241" s="28"/>
      <c r="V241" s="28"/>
      <c r="W241" s="28"/>
      <c r="X241" s="28"/>
      <c r="Y241" s="28"/>
      <c r="Z241" s="28"/>
      <c r="AA241" s="28"/>
      <c r="AB241" s="28"/>
      <c r="AC241" s="28"/>
      <c r="AD241" s="28"/>
      <c r="AE241" s="28"/>
      <c r="AR241" s="166" t="s">
        <v>191</v>
      </c>
      <c r="AT241" s="166" t="s">
        <v>124</v>
      </c>
      <c r="AU241" s="166" t="s">
        <v>129</v>
      </c>
      <c r="AY241" s="13" t="s">
        <v>121</v>
      </c>
      <c r="BE241" s="167">
        <f t="shared" si="54"/>
        <v>0</v>
      </c>
      <c r="BF241" s="167">
        <f t="shared" si="55"/>
        <v>127.24</v>
      </c>
      <c r="BG241" s="167">
        <f t="shared" si="56"/>
        <v>0</v>
      </c>
      <c r="BH241" s="167">
        <f t="shared" si="57"/>
        <v>0</v>
      </c>
      <c r="BI241" s="167">
        <f t="shared" si="58"/>
        <v>0</v>
      </c>
      <c r="BJ241" s="13" t="s">
        <v>129</v>
      </c>
      <c r="BK241" s="167">
        <f t="shared" si="59"/>
        <v>127.24</v>
      </c>
      <c r="BL241" s="13" t="s">
        <v>191</v>
      </c>
      <c r="BM241" s="166" t="s">
        <v>514</v>
      </c>
    </row>
    <row r="242" spans="1:65" s="1" customFormat="1" ht="24" customHeight="1" x14ac:dyDescent="0.2">
      <c r="A242" s="28"/>
      <c r="B242" s="153"/>
      <c r="C242" s="154" t="s">
        <v>515</v>
      </c>
      <c r="D242" s="154" t="s">
        <v>124</v>
      </c>
      <c r="E242" s="155" t="s">
        <v>516</v>
      </c>
      <c r="F242" s="156" t="s">
        <v>517</v>
      </c>
      <c r="G242" s="157" t="s">
        <v>127</v>
      </c>
      <c r="H242" s="158">
        <v>4.0060000000000002</v>
      </c>
      <c r="I242" s="159">
        <v>261</v>
      </c>
      <c r="J242" s="160">
        <f t="shared" si="50"/>
        <v>1045.57</v>
      </c>
      <c r="K242" s="161"/>
      <c r="L242" s="29"/>
      <c r="M242" s="162" t="s">
        <v>1</v>
      </c>
      <c r="N242" s="163" t="s">
        <v>37</v>
      </c>
      <c r="O242" s="54"/>
      <c r="P242" s="164">
        <f t="shared" si="51"/>
        <v>0</v>
      </c>
      <c r="Q242" s="164">
        <v>7.1500000000000001E-3</v>
      </c>
      <c r="R242" s="164">
        <f t="shared" si="52"/>
        <v>2.8642900000000002E-2</v>
      </c>
      <c r="S242" s="164">
        <v>0</v>
      </c>
      <c r="T242" s="165">
        <f t="shared" si="53"/>
        <v>0</v>
      </c>
      <c r="U242" s="28"/>
      <c r="V242" s="28"/>
      <c r="W242" s="28"/>
      <c r="X242" s="28"/>
      <c r="Y242" s="28"/>
      <c r="Z242" s="28"/>
      <c r="AA242" s="28"/>
      <c r="AB242" s="28"/>
      <c r="AC242" s="28"/>
      <c r="AD242" s="28"/>
      <c r="AE242" s="28"/>
      <c r="AR242" s="166" t="s">
        <v>191</v>
      </c>
      <c r="AT242" s="166" t="s">
        <v>124</v>
      </c>
      <c r="AU242" s="166" t="s">
        <v>129</v>
      </c>
      <c r="AY242" s="13" t="s">
        <v>121</v>
      </c>
      <c r="BE242" s="167">
        <f t="shared" si="54"/>
        <v>0</v>
      </c>
      <c r="BF242" s="167">
        <f t="shared" si="55"/>
        <v>1045.57</v>
      </c>
      <c r="BG242" s="167">
        <f t="shared" si="56"/>
        <v>0</v>
      </c>
      <c r="BH242" s="167">
        <f t="shared" si="57"/>
        <v>0</v>
      </c>
      <c r="BI242" s="167">
        <f t="shared" si="58"/>
        <v>0</v>
      </c>
      <c r="BJ242" s="13" t="s">
        <v>129</v>
      </c>
      <c r="BK242" s="167">
        <f t="shared" si="59"/>
        <v>1045.57</v>
      </c>
      <c r="BL242" s="13" t="s">
        <v>191</v>
      </c>
      <c r="BM242" s="166" t="s">
        <v>518</v>
      </c>
    </row>
    <row r="243" spans="1:65" s="1" customFormat="1" ht="24" customHeight="1" x14ac:dyDescent="0.2">
      <c r="A243" s="28"/>
      <c r="B243" s="153"/>
      <c r="C243" s="154" t="s">
        <v>519</v>
      </c>
      <c r="D243" s="154" t="s">
        <v>124</v>
      </c>
      <c r="E243" s="155" t="s">
        <v>520</v>
      </c>
      <c r="F243" s="156" t="s">
        <v>521</v>
      </c>
      <c r="G243" s="157" t="s">
        <v>127</v>
      </c>
      <c r="H243" s="158">
        <v>56.084000000000003</v>
      </c>
      <c r="I243" s="159">
        <v>74</v>
      </c>
      <c r="J243" s="160">
        <f t="shared" si="50"/>
        <v>4150.22</v>
      </c>
      <c r="K243" s="161"/>
      <c r="L243" s="29"/>
      <c r="M243" s="162" t="s">
        <v>1</v>
      </c>
      <c r="N243" s="163" t="s">
        <v>37</v>
      </c>
      <c r="O243" s="54"/>
      <c r="P243" s="164">
        <f t="shared" si="51"/>
        <v>0</v>
      </c>
      <c r="Q243" s="164">
        <v>1.7899999999999999E-3</v>
      </c>
      <c r="R243" s="164">
        <f t="shared" si="52"/>
        <v>0.10039036</v>
      </c>
      <c r="S243" s="164">
        <v>0</v>
      </c>
      <c r="T243" s="165">
        <f t="shared" si="53"/>
        <v>0</v>
      </c>
      <c r="U243" s="28"/>
      <c r="V243" s="28"/>
      <c r="W243" s="28"/>
      <c r="X243" s="28"/>
      <c r="Y243" s="28"/>
      <c r="Z243" s="28"/>
      <c r="AA243" s="28"/>
      <c r="AB243" s="28"/>
      <c r="AC243" s="28"/>
      <c r="AD243" s="28"/>
      <c r="AE243" s="28"/>
      <c r="AR243" s="166" t="s">
        <v>191</v>
      </c>
      <c r="AT243" s="166" t="s">
        <v>124</v>
      </c>
      <c r="AU243" s="166" t="s">
        <v>129</v>
      </c>
      <c r="AY243" s="13" t="s">
        <v>121</v>
      </c>
      <c r="BE243" s="167">
        <f t="shared" si="54"/>
        <v>0</v>
      </c>
      <c r="BF243" s="167">
        <f t="shared" si="55"/>
        <v>4150.22</v>
      </c>
      <c r="BG243" s="167">
        <f t="shared" si="56"/>
        <v>0</v>
      </c>
      <c r="BH243" s="167">
        <f t="shared" si="57"/>
        <v>0</v>
      </c>
      <c r="BI243" s="167">
        <f t="shared" si="58"/>
        <v>0</v>
      </c>
      <c r="BJ243" s="13" t="s">
        <v>129</v>
      </c>
      <c r="BK243" s="167">
        <f t="shared" si="59"/>
        <v>4150.22</v>
      </c>
      <c r="BL243" s="13" t="s">
        <v>191</v>
      </c>
      <c r="BM243" s="166" t="s">
        <v>522</v>
      </c>
    </row>
    <row r="244" spans="1:65" s="1" customFormat="1" ht="24" customHeight="1" x14ac:dyDescent="0.2">
      <c r="A244" s="28"/>
      <c r="B244" s="153"/>
      <c r="C244" s="154" t="s">
        <v>523</v>
      </c>
      <c r="D244" s="154" t="s">
        <v>124</v>
      </c>
      <c r="E244" s="155" t="s">
        <v>524</v>
      </c>
      <c r="F244" s="156" t="s">
        <v>525</v>
      </c>
      <c r="G244" s="157" t="s">
        <v>259</v>
      </c>
      <c r="H244" s="179">
        <v>174</v>
      </c>
      <c r="I244" s="159">
        <v>72</v>
      </c>
      <c r="J244" s="160">
        <f t="shared" si="50"/>
        <v>12528</v>
      </c>
      <c r="K244" s="161"/>
      <c r="L244" s="29"/>
      <c r="M244" s="162" t="s">
        <v>1</v>
      </c>
      <c r="N244" s="163" t="s">
        <v>37</v>
      </c>
      <c r="O244" s="54"/>
      <c r="P244" s="164">
        <f t="shared" si="51"/>
        <v>0</v>
      </c>
      <c r="Q244" s="164">
        <v>0</v>
      </c>
      <c r="R244" s="164">
        <f t="shared" si="52"/>
        <v>0</v>
      </c>
      <c r="S244" s="164">
        <v>0</v>
      </c>
      <c r="T244" s="165">
        <f t="shared" si="53"/>
        <v>0</v>
      </c>
      <c r="U244" s="28"/>
      <c r="V244" s="28"/>
      <c r="W244" s="28"/>
      <c r="X244" s="28"/>
      <c r="Y244" s="28"/>
      <c r="Z244" s="28"/>
      <c r="AA244" s="28"/>
      <c r="AB244" s="28"/>
      <c r="AC244" s="28"/>
      <c r="AD244" s="28"/>
      <c r="AE244" s="28"/>
      <c r="AR244" s="166" t="s">
        <v>191</v>
      </c>
      <c r="AT244" s="166" t="s">
        <v>124</v>
      </c>
      <c r="AU244" s="166" t="s">
        <v>129</v>
      </c>
      <c r="AY244" s="13" t="s">
        <v>121</v>
      </c>
      <c r="BE244" s="167">
        <f t="shared" si="54"/>
        <v>0</v>
      </c>
      <c r="BF244" s="167">
        <f t="shared" si="55"/>
        <v>12528</v>
      </c>
      <c r="BG244" s="167">
        <f t="shared" si="56"/>
        <v>0</v>
      </c>
      <c r="BH244" s="167">
        <f t="shared" si="57"/>
        <v>0</v>
      </c>
      <c r="BI244" s="167">
        <f t="shared" si="58"/>
        <v>0</v>
      </c>
      <c r="BJ244" s="13" t="s">
        <v>129</v>
      </c>
      <c r="BK244" s="167">
        <f t="shared" si="59"/>
        <v>12528</v>
      </c>
      <c r="BL244" s="13" t="s">
        <v>191</v>
      </c>
      <c r="BM244" s="166" t="s">
        <v>526</v>
      </c>
    </row>
    <row r="245" spans="1:65" s="1" customFormat="1" ht="24" customHeight="1" x14ac:dyDescent="0.2">
      <c r="A245" s="28"/>
      <c r="B245" s="153"/>
      <c r="C245" s="154" t="s">
        <v>527</v>
      </c>
      <c r="D245" s="154" t="s">
        <v>124</v>
      </c>
      <c r="E245" s="155" t="s">
        <v>528</v>
      </c>
      <c r="F245" s="156" t="s">
        <v>529</v>
      </c>
      <c r="G245" s="157" t="s">
        <v>259</v>
      </c>
      <c r="H245" s="179">
        <v>174</v>
      </c>
      <c r="I245" s="159">
        <v>70</v>
      </c>
      <c r="J245" s="160">
        <f t="shared" si="50"/>
        <v>12180</v>
      </c>
      <c r="K245" s="161"/>
      <c r="L245" s="29"/>
      <c r="M245" s="162" t="s">
        <v>1</v>
      </c>
      <c r="N245" s="163" t="s">
        <v>37</v>
      </c>
      <c r="O245" s="54"/>
      <c r="P245" s="164">
        <f t="shared" si="51"/>
        <v>0</v>
      </c>
      <c r="Q245" s="164">
        <v>0</v>
      </c>
      <c r="R245" s="164">
        <f t="shared" si="52"/>
        <v>0</v>
      </c>
      <c r="S245" s="164">
        <v>0</v>
      </c>
      <c r="T245" s="165">
        <f t="shared" si="53"/>
        <v>0</v>
      </c>
      <c r="U245" s="28"/>
      <c r="V245" s="28"/>
      <c r="W245" s="28"/>
      <c r="X245" s="28"/>
      <c r="Y245" s="28"/>
      <c r="Z245" s="28"/>
      <c r="AA245" s="28"/>
      <c r="AB245" s="28"/>
      <c r="AC245" s="28"/>
      <c r="AD245" s="28"/>
      <c r="AE245" s="28"/>
      <c r="AR245" s="166" t="s">
        <v>191</v>
      </c>
      <c r="AT245" s="166" t="s">
        <v>124</v>
      </c>
      <c r="AU245" s="166" t="s">
        <v>129</v>
      </c>
      <c r="AY245" s="13" t="s">
        <v>121</v>
      </c>
      <c r="BE245" s="167">
        <f t="shared" si="54"/>
        <v>0</v>
      </c>
      <c r="BF245" s="167">
        <f t="shared" si="55"/>
        <v>12180</v>
      </c>
      <c r="BG245" s="167">
        <f t="shared" si="56"/>
        <v>0</v>
      </c>
      <c r="BH245" s="167">
        <f t="shared" si="57"/>
        <v>0</v>
      </c>
      <c r="BI245" s="167">
        <f t="shared" si="58"/>
        <v>0</v>
      </c>
      <c r="BJ245" s="13" t="s">
        <v>129</v>
      </c>
      <c r="BK245" s="167">
        <f t="shared" si="59"/>
        <v>12180</v>
      </c>
      <c r="BL245" s="13" t="s">
        <v>191</v>
      </c>
      <c r="BM245" s="166" t="s">
        <v>530</v>
      </c>
    </row>
    <row r="246" spans="1:65" s="11" customFormat="1" ht="22.9" customHeight="1" x14ac:dyDescent="0.2">
      <c r="B246" s="140"/>
      <c r="D246" s="141" t="s">
        <v>70</v>
      </c>
      <c r="E246" s="151" t="s">
        <v>531</v>
      </c>
      <c r="F246" s="151" t="s">
        <v>532</v>
      </c>
      <c r="I246" s="143"/>
      <c r="J246" s="152">
        <f>BK246</f>
        <v>73618.64</v>
      </c>
      <c r="L246" s="140"/>
      <c r="M246" s="145"/>
      <c r="N246" s="146"/>
      <c r="O246" s="146"/>
      <c r="P246" s="147">
        <f>SUM(P247:P258)</f>
        <v>0</v>
      </c>
      <c r="Q246" s="146"/>
      <c r="R246" s="147">
        <f>SUM(R247:R258)</f>
        <v>0.50839010000000007</v>
      </c>
      <c r="S246" s="146"/>
      <c r="T246" s="148">
        <f>SUM(T247:T258)</f>
        <v>0</v>
      </c>
      <c r="AR246" s="141" t="s">
        <v>129</v>
      </c>
      <c r="AT246" s="149" t="s">
        <v>70</v>
      </c>
      <c r="AU246" s="149" t="s">
        <v>76</v>
      </c>
      <c r="AY246" s="141" t="s">
        <v>121</v>
      </c>
      <c r="BK246" s="150">
        <f>SUM(BK247:BK258)</f>
        <v>73618.64</v>
      </c>
    </row>
    <row r="247" spans="1:65" s="1" customFormat="1" ht="16.5" customHeight="1" x14ac:dyDescent="0.2">
      <c r="A247" s="28"/>
      <c r="B247" s="153"/>
      <c r="C247" s="154" t="s">
        <v>533</v>
      </c>
      <c r="D247" s="154" t="s">
        <v>124</v>
      </c>
      <c r="E247" s="155" t="s">
        <v>534</v>
      </c>
      <c r="F247" s="156" t="s">
        <v>535</v>
      </c>
      <c r="G247" s="157" t="s">
        <v>175</v>
      </c>
      <c r="H247" s="158">
        <v>62.68</v>
      </c>
      <c r="I247" s="159">
        <v>115</v>
      </c>
      <c r="J247" s="160">
        <f t="shared" ref="J247:J258" si="60">ROUND(I247*H247,2)</f>
        <v>7208.2</v>
      </c>
      <c r="K247" s="161"/>
      <c r="L247" s="29"/>
      <c r="M247" s="162" t="s">
        <v>1</v>
      </c>
      <c r="N247" s="163" t="s">
        <v>37</v>
      </c>
      <c r="O247" s="54"/>
      <c r="P247" s="164">
        <f t="shared" ref="P247:P258" si="61">O247*H247</f>
        <v>0</v>
      </c>
      <c r="Q247" s="164">
        <v>5.0000000000000002E-5</v>
      </c>
      <c r="R247" s="164">
        <f t="shared" ref="R247:R258" si="62">Q247*H247</f>
        <v>3.1340000000000001E-3</v>
      </c>
      <c r="S247" s="164">
        <v>0</v>
      </c>
      <c r="T247" s="165">
        <f t="shared" ref="T247:T258" si="63">S247*H247</f>
        <v>0</v>
      </c>
      <c r="U247" s="28"/>
      <c r="V247" s="28"/>
      <c r="W247" s="28"/>
      <c r="X247" s="28"/>
      <c r="Y247" s="28"/>
      <c r="Z247" s="28"/>
      <c r="AA247" s="28"/>
      <c r="AB247" s="28"/>
      <c r="AC247" s="28"/>
      <c r="AD247" s="28"/>
      <c r="AE247" s="28"/>
      <c r="AR247" s="166" t="s">
        <v>191</v>
      </c>
      <c r="AT247" s="166" t="s">
        <v>124</v>
      </c>
      <c r="AU247" s="166" t="s">
        <v>129</v>
      </c>
      <c r="AY247" s="13" t="s">
        <v>121</v>
      </c>
      <c r="BE247" s="167">
        <f t="shared" ref="BE247:BE258" si="64">IF(N247="základní",J247,0)</f>
        <v>0</v>
      </c>
      <c r="BF247" s="167">
        <f t="shared" ref="BF247:BF258" si="65">IF(N247="snížená",J247,0)</f>
        <v>7208.2</v>
      </c>
      <c r="BG247" s="167">
        <f t="shared" ref="BG247:BG258" si="66">IF(N247="zákl. přenesená",J247,0)</f>
        <v>0</v>
      </c>
      <c r="BH247" s="167">
        <f t="shared" ref="BH247:BH258" si="67">IF(N247="sníž. přenesená",J247,0)</f>
        <v>0</v>
      </c>
      <c r="BI247" s="167">
        <f t="shared" ref="BI247:BI258" si="68">IF(N247="nulová",J247,0)</f>
        <v>0</v>
      </c>
      <c r="BJ247" s="13" t="s">
        <v>129</v>
      </c>
      <c r="BK247" s="167">
        <f t="shared" ref="BK247:BK258" si="69">ROUND(I247*H247,2)</f>
        <v>7208.2</v>
      </c>
      <c r="BL247" s="13" t="s">
        <v>191</v>
      </c>
      <c r="BM247" s="166" t="s">
        <v>536</v>
      </c>
    </row>
    <row r="248" spans="1:65" s="1" customFormat="1" ht="16.5" customHeight="1" x14ac:dyDescent="0.2">
      <c r="A248" s="28"/>
      <c r="B248" s="153"/>
      <c r="C248" s="168" t="s">
        <v>537</v>
      </c>
      <c r="D248" s="168" t="s">
        <v>151</v>
      </c>
      <c r="E248" s="169" t="s">
        <v>538</v>
      </c>
      <c r="F248" s="170" t="s">
        <v>539</v>
      </c>
      <c r="G248" s="171" t="s">
        <v>175</v>
      </c>
      <c r="H248" s="172">
        <v>63.933999999999997</v>
      </c>
      <c r="I248" s="173">
        <v>63</v>
      </c>
      <c r="J248" s="174">
        <f t="shared" si="60"/>
        <v>4027.84</v>
      </c>
      <c r="K248" s="175"/>
      <c r="L248" s="176"/>
      <c r="M248" s="177" t="s">
        <v>1</v>
      </c>
      <c r="N248" s="178" t="s">
        <v>37</v>
      </c>
      <c r="O248" s="54"/>
      <c r="P248" s="164">
        <f t="shared" si="61"/>
        <v>0</v>
      </c>
      <c r="Q248" s="164">
        <v>3.5E-4</v>
      </c>
      <c r="R248" s="164">
        <f t="shared" si="62"/>
        <v>2.2376899999999998E-2</v>
      </c>
      <c r="S248" s="164">
        <v>0</v>
      </c>
      <c r="T248" s="165">
        <f t="shared" si="63"/>
        <v>0</v>
      </c>
      <c r="U248" s="28"/>
      <c r="V248" s="28"/>
      <c r="W248" s="28"/>
      <c r="X248" s="28"/>
      <c r="Y248" s="28"/>
      <c r="Z248" s="28"/>
      <c r="AA248" s="28"/>
      <c r="AB248" s="28"/>
      <c r="AC248" s="28"/>
      <c r="AD248" s="28"/>
      <c r="AE248" s="28"/>
      <c r="AR248" s="166" t="s">
        <v>225</v>
      </c>
      <c r="AT248" s="166" t="s">
        <v>151</v>
      </c>
      <c r="AU248" s="166" t="s">
        <v>129</v>
      </c>
      <c r="AY248" s="13" t="s">
        <v>121</v>
      </c>
      <c r="BE248" s="167">
        <f t="shared" si="64"/>
        <v>0</v>
      </c>
      <c r="BF248" s="167">
        <f t="shared" si="65"/>
        <v>4027.84</v>
      </c>
      <c r="BG248" s="167">
        <f t="shared" si="66"/>
        <v>0</v>
      </c>
      <c r="BH248" s="167">
        <f t="shared" si="67"/>
        <v>0</v>
      </c>
      <c r="BI248" s="167">
        <f t="shared" si="68"/>
        <v>0</v>
      </c>
      <c r="BJ248" s="13" t="s">
        <v>129</v>
      </c>
      <c r="BK248" s="167">
        <f t="shared" si="69"/>
        <v>4027.84</v>
      </c>
      <c r="BL248" s="13" t="s">
        <v>191</v>
      </c>
      <c r="BM248" s="166" t="s">
        <v>540</v>
      </c>
    </row>
    <row r="249" spans="1:65" s="1" customFormat="1" ht="16.5" customHeight="1" x14ac:dyDescent="0.2">
      <c r="A249" s="28"/>
      <c r="B249" s="153"/>
      <c r="C249" s="154" t="s">
        <v>541</v>
      </c>
      <c r="D249" s="154" t="s">
        <v>124</v>
      </c>
      <c r="E249" s="155" t="s">
        <v>542</v>
      </c>
      <c r="F249" s="156" t="s">
        <v>543</v>
      </c>
      <c r="G249" s="157" t="s">
        <v>175</v>
      </c>
      <c r="H249" s="158">
        <v>4.9000000000000004</v>
      </c>
      <c r="I249" s="159">
        <v>50</v>
      </c>
      <c r="J249" s="160">
        <f t="shared" si="60"/>
        <v>245</v>
      </c>
      <c r="K249" s="161"/>
      <c r="L249" s="29"/>
      <c r="M249" s="162" t="s">
        <v>1</v>
      </c>
      <c r="N249" s="163" t="s">
        <v>37</v>
      </c>
      <c r="O249" s="54"/>
      <c r="P249" s="164">
        <f t="shared" si="61"/>
        <v>0</v>
      </c>
      <c r="Q249" s="164">
        <v>4.0000000000000003E-5</v>
      </c>
      <c r="R249" s="164">
        <f t="shared" si="62"/>
        <v>1.9600000000000002E-4</v>
      </c>
      <c r="S249" s="164">
        <v>0</v>
      </c>
      <c r="T249" s="165">
        <f t="shared" si="63"/>
        <v>0</v>
      </c>
      <c r="U249" s="28"/>
      <c r="V249" s="28"/>
      <c r="W249" s="28"/>
      <c r="X249" s="28"/>
      <c r="Y249" s="28"/>
      <c r="Z249" s="28"/>
      <c r="AA249" s="28"/>
      <c r="AB249" s="28"/>
      <c r="AC249" s="28"/>
      <c r="AD249" s="28"/>
      <c r="AE249" s="28"/>
      <c r="AR249" s="166" t="s">
        <v>191</v>
      </c>
      <c r="AT249" s="166" t="s">
        <v>124</v>
      </c>
      <c r="AU249" s="166" t="s">
        <v>129</v>
      </c>
      <c r="AY249" s="13" t="s">
        <v>121</v>
      </c>
      <c r="BE249" s="167">
        <f t="shared" si="64"/>
        <v>0</v>
      </c>
      <c r="BF249" s="167">
        <f t="shared" si="65"/>
        <v>245</v>
      </c>
      <c r="BG249" s="167">
        <f t="shared" si="66"/>
        <v>0</v>
      </c>
      <c r="BH249" s="167">
        <f t="shared" si="67"/>
        <v>0</v>
      </c>
      <c r="BI249" s="167">
        <f t="shared" si="68"/>
        <v>0</v>
      </c>
      <c r="BJ249" s="13" t="s">
        <v>129</v>
      </c>
      <c r="BK249" s="167">
        <f t="shared" si="69"/>
        <v>245</v>
      </c>
      <c r="BL249" s="13" t="s">
        <v>191</v>
      </c>
      <c r="BM249" s="166" t="s">
        <v>544</v>
      </c>
    </row>
    <row r="250" spans="1:65" s="1" customFormat="1" ht="16.5" customHeight="1" x14ac:dyDescent="0.2">
      <c r="A250" s="28"/>
      <c r="B250" s="153"/>
      <c r="C250" s="168" t="s">
        <v>545</v>
      </c>
      <c r="D250" s="168" t="s">
        <v>151</v>
      </c>
      <c r="E250" s="169" t="s">
        <v>546</v>
      </c>
      <c r="F250" s="170" t="s">
        <v>547</v>
      </c>
      <c r="G250" s="171" t="s">
        <v>175</v>
      </c>
      <c r="H250" s="172">
        <v>4.9000000000000004</v>
      </c>
      <c r="I250" s="173">
        <v>100</v>
      </c>
      <c r="J250" s="174">
        <f t="shared" si="60"/>
        <v>490</v>
      </c>
      <c r="K250" s="175"/>
      <c r="L250" s="176"/>
      <c r="M250" s="177" t="s">
        <v>1</v>
      </c>
      <c r="N250" s="178" t="s">
        <v>37</v>
      </c>
      <c r="O250" s="54"/>
      <c r="P250" s="164">
        <f t="shared" si="61"/>
        <v>0</v>
      </c>
      <c r="Q250" s="164">
        <v>1.6000000000000001E-4</v>
      </c>
      <c r="R250" s="164">
        <f t="shared" si="62"/>
        <v>7.8400000000000008E-4</v>
      </c>
      <c r="S250" s="164">
        <v>0</v>
      </c>
      <c r="T250" s="165">
        <f t="shared" si="63"/>
        <v>0</v>
      </c>
      <c r="U250" s="28"/>
      <c r="V250" s="28"/>
      <c r="W250" s="28"/>
      <c r="X250" s="28"/>
      <c r="Y250" s="28"/>
      <c r="Z250" s="28"/>
      <c r="AA250" s="28"/>
      <c r="AB250" s="28"/>
      <c r="AC250" s="28"/>
      <c r="AD250" s="28"/>
      <c r="AE250" s="28"/>
      <c r="AR250" s="166" t="s">
        <v>225</v>
      </c>
      <c r="AT250" s="166" t="s">
        <v>151</v>
      </c>
      <c r="AU250" s="166" t="s">
        <v>129</v>
      </c>
      <c r="AY250" s="13" t="s">
        <v>121</v>
      </c>
      <c r="BE250" s="167">
        <f t="shared" si="64"/>
        <v>0</v>
      </c>
      <c r="BF250" s="167">
        <f t="shared" si="65"/>
        <v>490</v>
      </c>
      <c r="BG250" s="167">
        <f t="shared" si="66"/>
        <v>0</v>
      </c>
      <c r="BH250" s="167">
        <f t="shared" si="67"/>
        <v>0</v>
      </c>
      <c r="BI250" s="167">
        <f t="shared" si="68"/>
        <v>0</v>
      </c>
      <c r="BJ250" s="13" t="s">
        <v>129</v>
      </c>
      <c r="BK250" s="167">
        <f t="shared" si="69"/>
        <v>490</v>
      </c>
      <c r="BL250" s="13" t="s">
        <v>191</v>
      </c>
      <c r="BM250" s="166" t="s">
        <v>548</v>
      </c>
    </row>
    <row r="251" spans="1:65" s="1" customFormat="1" ht="24" customHeight="1" x14ac:dyDescent="0.2">
      <c r="A251" s="28"/>
      <c r="B251" s="153"/>
      <c r="C251" s="154" t="s">
        <v>549</v>
      </c>
      <c r="D251" s="154" t="s">
        <v>124</v>
      </c>
      <c r="E251" s="155" t="s">
        <v>550</v>
      </c>
      <c r="F251" s="156" t="s">
        <v>551</v>
      </c>
      <c r="G251" s="157" t="s">
        <v>127</v>
      </c>
      <c r="H251" s="158">
        <v>55.84</v>
      </c>
      <c r="I251" s="159">
        <v>485</v>
      </c>
      <c r="J251" s="160">
        <f t="shared" si="60"/>
        <v>27082.400000000001</v>
      </c>
      <c r="K251" s="161"/>
      <c r="L251" s="29"/>
      <c r="M251" s="162" t="s">
        <v>1</v>
      </c>
      <c r="N251" s="163" t="s">
        <v>37</v>
      </c>
      <c r="O251" s="54"/>
      <c r="P251" s="164">
        <f t="shared" si="61"/>
        <v>0</v>
      </c>
      <c r="Q251" s="164">
        <v>1.2999999999999999E-4</v>
      </c>
      <c r="R251" s="164">
        <f t="shared" si="62"/>
        <v>7.2591999999999995E-3</v>
      </c>
      <c r="S251" s="164">
        <v>0</v>
      </c>
      <c r="T251" s="165">
        <f t="shared" si="63"/>
        <v>0</v>
      </c>
      <c r="U251" s="28"/>
      <c r="V251" s="28"/>
      <c r="W251" s="28"/>
      <c r="X251" s="28"/>
      <c r="Y251" s="28"/>
      <c r="Z251" s="28"/>
      <c r="AA251" s="28"/>
      <c r="AB251" s="28"/>
      <c r="AC251" s="28"/>
      <c r="AD251" s="28"/>
      <c r="AE251" s="28"/>
      <c r="AR251" s="166" t="s">
        <v>191</v>
      </c>
      <c r="AT251" s="166" t="s">
        <v>124</v>
      </c>
      <c r="AU251" s="166" t="s">
        <v>129</v>
      </c>
      <c r="AY251" s="13" t="s">
        <v>121</v>
      </c>
      <c r="BE251" s="167">
        <f t="shared" si="64"/>
        <v>0</v>
      </c>
      <c r="BF251" s="167">
        <f t="shared" si="65"/>
        <v>27082.400000000001</v>
      </c>
      <c r="BG251" s="167">
        <f t="shared" si="66"/>
        <v>0</v>
      </c>
      <c r="BH251" s="167">
        <f t="shared" si="67"/>
        <v>0</v>
      </c>
      <c r="BI251" s="167">
        <f t="shared" si="68"/>
        <v>0</v>
      </c>
      <c r="BJ251" s="13" t="s">
        <v>129</v>
      </c>
      <c r="BK251" s="167">
        <f t="shared" si="69"/>
        <v>27082.400000000001</v>
      </c>
      <c r="BL251" s="13" t="s">
        <v>191</v>
      </c>
      <c r="BM251" s="166" t="s">
        <v>552</v>
      </c>
    </row>
    <row r="252" spans="1:65" s="1" customFormat="1" ht="16.5" customHeight="1" x14ac:dyDescent="0.2">
      <c r="A252" s="28"/>
      <c r="B252" s="153"/>
      <c r="C252" s="168" t="s">
        <v>553</v>
      </c>
      <c r="D252" s="168" t="s">
        <v>151</v>
      </c>
      <c r="E252" s="169" t="s">
        <v>554</v>
      </c>
      <c r="F252" s="170" t="s">
        <v>555</v>
      </c>
      <c r="G252" s="171" t="s">
        <v>127</v>
      </c>
      <c r="H252" s="172">
        <v>55.84</v>
      </c>
      <c r="I252" s="173">
        <v>450</v>
      </c>
      <c r="J252" s="174">
        <f t="shared" si="60"/>
        <v>25128</v>
      </c>
      <c r="K252" s="175"/>
      <c r="L252" s="176"/>
      <c r="M252" s="177" t="s">
        <v>1</v>
      </c>
      <c r="N252" s="178" t="s">
        <v>37</v>
      </c>
      <c r="O252" s="54"/>
      <c r="P252" s="164">
        <f t="shared" si="61"/>
        <v>0</v>
      </c>
      <c r="Q252" s="164">
        <v>7.7000000000000002E-3</v>
      </c>
      <c r="R252" s="164">
        <f t="shared" si="62"/>
        <v>0.42996800000000002</v>
      </c>
      <c r="S252" s="164">
        <v>0</v>
      </c>
      <c r="T252" s="165">
        <f t="shared" si="63"/>
        <v>0</v>
      </c>
      <c r="U252" s="28"/>
      <c r="V252" s="28"/>
      <c r="W252" s="28"/>
      <c r="X252" s="28"/>
      <c r="Y252" s="28"/>
      <c r="Z252" s="28"/>
      <c r="AA252" s="28"/>
      <c r="AB252" s="28"/>
      <c r="AC252" s="28"/>
      <c r="AD252" s="28"/>
      <c r="AE252" s="28"/>
      <c r="AR252" s="166" t="s">
        <v>225</v>
      </c>
      <c r="AT252" s="166" t="s">
        <v>151</v>
      </c>
      <c r="AU252" s="166" t="s">
        <v>129</v>
      </c>
      <c r="AY252" s="13" t="s">
        <v>121</v>
      </c>
      <c r="BE252" s="167">
        <f t="shared" si="64"/>
        <v>0</v>
      </c>
      <c r="BF252" s="167">
        <f t="shared" si="65"/>
        <v>25128</v>
      </c>
      <c r="BG252" s="167">
        <f t="shared" si="66"/>
        <v>0</v>
      </c>
      <c r="BH252" s="167">
        <f t="shared" si="67"/>
        <v>0</v>
      </c>
      <c r="BI252" s="167">
        <f t="shared" si="68"/>
        <v>0</v>
      </c>
      <c r="BJ252" s="13" t="s">
        <v>129</v>
      </c>
      <c r="BK252" s="167">
        <f t="shared" si="69"/>
        <v>25128</v>
      </c>
      <c r="BL252" s="13" t="s">
        <v>191</v>
      </c>
      <c r="BM252" s="166" t="s">
        <v>556</v>
      </c>
    </row>
    <row r="253" spans="1:65" s="1" customFormat="1" ht="24" customHeight="1" x14ac:dyDescent="0.2">
      <c r="A253" s="28"/>
      <c r="B253" s="153"/>
      <c r="C253" s="154" t="s">
        <v>557</v>
      </c>
      <c r="D253" s="154" t="s">
        <v>124</v>
      </c>
      <c r="E253" s="155" t="s">
        <v>558</v>
      </c>
      <c r="F253" s="156" t="s">
        <v>559</v>
      </c>
      <c r="G253" s="157" t="s">
        <v>127</v>
      </c>
      <c r="H253" s="158">
        <v>55.84</v>
      </c>
      <c r="I253" s="159">
        <v>12</v>
      </c>
      <c r="J253" s="160">
        <f t="shared" si="60"/>
        <v>670.08</v>
      </c>
      <c r="K253" s="161"/>
      <c r="L253" s="29"/>
      <c r="M253" s="162" t="s">
        <v>1</v>
      </c>
      <c r="N253" s="163" t="s">
        <v>37</v>
      </c>
      <c r="O253" s="54"/>
      <c r="P253" s="164">
        <f t="shared" si="61"/>
        <v>0</v>
      </c>
      <c r="Q253" s="164">
        <v>0</v>
      </c>
      <c r="R253" s="164">
        <f t="shared" si="62"/>
        <v>0</v>
      </c>
      <c r="S253" s="164">
        <v>0</v>
      </c>
      <c r="T253" s="165">
        <f t="shared" si="63"/>
        <v>0</v>
      </c>
      <c r="U253" s="28"/>
      <c r="V253" s="28"/>
      <c r="W253" s="28"/>
      <c r="X253" s="28"/>
      <c r="Y253" s="28"/>
      <c r="Z253" s="28"/>
      <c r="AA253" s="28"/>
      <c r="AB253" s="28"/>
      <c r="AC253" s="28"/>
      <c r="AD253" s="28"/>
      <c r="AE253" s="28"/>
      <c r="AR253" s="166" t="s">
        <v>191</v>
      </c>
      <c r="AT253" s="166" t="s">
        <v>124</v>
      </c>
      <c r="AU253" s="166" t="s">
        <v>129</v>
      </c>
      <c r="AY253" s="13" t="s">
        <v>121</v>
      </c>
      <c r="BE253" s="167">
        <f t="shared" si="64"/>
        <v>0</v>
      </c>
      <c r="BF253" s="167">
        <f t="shared" si="65"/>
        <v>670.08</v>
      </c>
      <c r="BG253" s="167">
        <f t="shared" si="66"/>
        <v>0</v>
      </c>
      <c r="BH253" s="167">
        <f t="shared" si="67"/>
        <v>0</v>
      </c>
      <c r="BI253" s="167">
        <f t="shared" si="68"/>
        <v>0</v>
      </c>
      <c r="BJ253" s="13" t="s">
        <v>129</v>
      </c>
      <c r="BK253" s="167">
        <f t="shared" si="69"/>
        <v>670.08</v>
      </c>
      <c r="BL253" s="13" t="s">
        <v>191</v>
      </c>
      <c r="BM253" s="166" t="s">
        <v>560</v>
      </c>
    </row>
    <row r="254" spans="1:65" s="1" customFormat="1" ht="16.5" customHeight="1" x14ac:dyDescent="0.2">
      <c r="A254" s="28"/>
      <c r="B254" s="153"/>
      <c r="C254" s="168" t="s">
        <v>561</v>
      </c>
      <c r="D254" s="168" t="s">
        <v>151</v>
      </c>
      <c r="E254" s="169" t="s">
        <v>562</v>
      </c>
      <c r="F254" s="170" t="s">
        <v>563</v>
      </c>
      <c r="G254" s="171" t="s">
        <v>127</v>
      </c>
      <c r="H254" s="172">
        <v>55.84</v>
      </c>
      <c r="I254" s="173">
        <v>10</v>
      </c>
      <c r="J254" s="174">
        <f t="shared" si="60"/>
        <v>558.4</v>
      </c>
      <c r="K254" s="175"/>
      <c r="L254" s="176"/>
      <c r="M254" s="177" t="s">
        <v>1</v>
      </c>
      <c r="N254" s="178" t="s">
        <v>37</v>
      </c>
      <c r="O254" s="54"/>
      <c r="P254" s="164">
        <f t="shared" si="61"/>
        <v>0</v>
      </c>
      <c r="Q254" s="164">
        <v>4.0000000000000002E-4</v>
      </c>
      <c r="R254" s="164">
        <f t="shared" si="62"/>
        <v>2.2336000000000002E-2</v>
      </c>
      <c r="S254" s="164">
        <v>0</v>
      </c>
      <c r="T254" s="165">
        <f t="shared" si="63"/>
        <v>0</v>
      </c>
      <c r="U254" s="28"/>
      <c r="V254" s="28"/>
      <c r="W254" s="28"/>
      <c r="X254" s="28"/>
      <c r="Y254" s="28"/>
      <c r="Z254" s="28"/>
      <c r="AA254" s="28"/>
      <c r="AB254" s="28"/>
      <c r="AC254" s="28"/>
      <c r="AD254" s="28"/>
      <c r="AE254" s="28"/>
      <c r="AR254" s="166" t="s">
        <v>225</v>
      </c>
      <c r="AT254" s="166" t="s">
        <v>151</v>
      </c>
      <c r="AU254" s="166" t="s">
        <v>129</v>
      </c>
      <c r="AY254" s="13" t="s">
        <v>121</v>
      </c>
      <c r="BE254" s="167">
        <f t="shared" si="64"/>
        <v>0</v>
      </c>
      <c r="BF254" s="167">
        <f t="shared" si="65"/>
        <v>558.4</v>
      </c>
      <c r="BG254" s="167">
        <f t="shared" si="66"/>
        <v>0</v>
      </c>
      <c r="BH254" s="167">
        <f t="shared" si="67"/>
        <v>0</v>
      </c>
      <c r="BI254" s="167">
        <f t="shared" si="68"/>
        <v>0</v>
      </c>
      <c r="BJ254" s="13" t="s">
        <v>129</v>
      </c>
      <c r="BK254" s="167">
        <f t="shared" si="69"/>
        <v>558.4</v>
      </c>
      <c r="BL254" s="13" t="s">
        <v>191</v>
      </c>
      <c r="BM254" s="166" t="s">
        <v>564</v>
      </c>
    </row>
    <row r="255" spans="1:65" s="1" customFormat="1" ht="24" customHeight="1" x14ac:dyDescent="0.2">
      <c r="A255" s="28"/>
      <c r="B255" s="153"/>
      <c r="C255" s="154" t="s">
        <v>565</v>
      </c>
      <c r="D255" s="154" t="s">
        <v>124</v>
      </c>
      <c r="E255" s="155" t="s">
        <v>566</v>
      </c>
      <c r="F255" s="156" t="s">
        <v>567</v>
      </c>
      <c r="G255" s="157" t="s">
        <v>127</v>
      </c>
      <c r="H255" s="158">
        <v>55.84</v>
      </c>
      <c r="I255" s="159">
        <v>20</v>
      </c>
      <c r="J255" s="160">
        <f t="shared" si="60"/>
        <v>1116.8</v>
      </c>
      <c r="K255" s="161"/>
      <c r="L255" s="29"/>
      <c r="M255" s="162" t="s">
        <v>1</v>
      </c>
      <c r="N255" s="163" t="s">
        <v>37</v>
      </c>
      <c r="O255" s="54"/>
      <c r="P255" s="164">
        <f t="shared" si="61"/>
        <v>0</v>
      </c>
      <c r="Q255" s="164">
        <v>0</v>
      </c>
      <c r="R255" s="164">
        <f t="shared" si="62"/>
        <v>0</v>
      </c>
      <c r="S255" s="164">
        <v>0</v>
      </c>
      <c r="T255" s="165">
        <f t="shared" si="63"/>
        <v>0</v>
      </c>
      <c r="U255" s="28"/>
      <c r="V255" s="28"/>
      <c r="W255" s="28"/>
      <c r="X255" s="28"/>
      <c r="Y255" s="28"/>
      <c r="Z255" s="28"/>
      <c r="AA255" s="28"/>
      <c r="AB255" s="28"/>
      <c r="AC255" s="28"/>
      <c r="AD255" s="28"/>
      <c r="AE255" s="28"/>
      <c r="AR255" s="166" t="s">
        <v>191</v>
      </c>
      <c r="AT255" s="166" t="s">
        <v>124</v>
      </c>
      <c r="AU255" s="166" t="s">
        <v>129</v>
      </c>
      <c r="AY255" s="13" t="s">
        <v>121</v>
      </c>
      <c r="BE255" s="167">
        <f t="shared" si="64"/>
        <v>0</v>
      </c>
      <c r="BF255" s="167">
        <f t="shared" si="65"/>
        <v>1116.8</v>
      </c>
      <c r="BG255" s="167">
        <f t="shared" si="66"/>
        <v>0</v>
      </c>
      <c r="BH255" s="167">
        <f t="shared" si="67"/>
        <v>0</v>
      </c>
      <c r="BI255" s="167">
        <f t="shared" si="68"/>
        <v>0</v>
      </c>
      <c r="BJ255" s="13" t="s">
        <v>129</v>
      </c>
      <c r="BK255" s="167">
        <f t="shared" si="69"/>
        <v>1116.8</v>
      </c>
      <c r="BL255" s="13" t="s">
        <v>191</v>
      </c>
      <c r="BM255" s="166" t="s">
        <v>568</v>
      </c>
    </row>
    <row r="256" spans="1:65" s="1" customFormat="1" ht="24" customHeight="1" x14ac:dyDescent="0.2">
      <c r="A256" s="28"/>
      <c r="B256" s="153"/>
      <c r="C256" s="168" t="s">
        <v>569</v>
      </c>
      <c r="D256" s="168" t="s">
        <v>151</v>
      </c>
      <c r="E256" s="169" t="s">
        <v>570</v>
      </c>
      <c r="F256" s="170" t="s">
        <v>571</v>
      </c>
      <c r="G256" s="171" t="s">
        <v>175</v>
      </c>
      <c r="H256" s="172">
        <v>55.84</v>
      </c>
      <c r="I256" s="173">
        <v>38</v>
      </c>
      <c r="J256" s="174">
        <f t="shared" si="60"/>
        <v>2121.92</v>
      </c>
      <c r="K256" s="175"/>
      <c r="L256" s="176"/>
      <c r="M256" s="177" t="s">
        <v>1</v>
      </c>
      <c r="N256" s="178" t="s">
        <v>37</v>
      </c>
      <c r="O256" s="54"/>
      <c r="P256" s="164">
        <f t="shared" si="61"/>
        <v>0</v>
      </c>
      <c r="Q256" s="164">
        <v>4.0000000000000002E-4</v>
      </c>
      <c r="R256" s="164">
        <f t="shared" si="62"/>
        <v>2.2336000000000002E-2</v>
      </c>
      <c r="S256" s="164">
        <v>0</v>
      </c>
      <c r="T256" s="165">
        <f t="shared" si="63"/>
        <v>0</v>
      </c>
      <c r="U256" s="28"/>
      <c r="V256" s="28"/>
      <c r="W256" s="28"/>
      <c r="X256" s="28"/>
      <c r="Y256" s="28"/>
      <c r="Z256" s="28"/>
      <c r="AA256" s="28"/>
      <c r="AB256" s="28"/>
      <c r="AC256" s="28"/>
      <c r="AD256" s="28"/>
      <c r="AE256" s="28"/>
      <c r="AR256" s="166" t="s">
        <v>225</v>
      </c>
      <c r="AT256" s="166" t="s">
        <v>151</v>
      </c>
      <c r="AU256" s="166" t="s">
        <v>129</v>
      </c>
      <c r="AY256" s="13" t="s">
        <v>121</v>
      </c>
      <c r="BE256" s="167">
        <f t="shared" si="64"/>
        <v>0</v>
      </c>
      <c r="BF256" s="167">
        <f t="shared" si="65"/>
        <v>2121.92</v>
      </c>
      <c r="BG256" s="167">
        <f t="shared" si="66"/>
        <v>0</v>
      </c>
      <c r="BH256" s="167">
        <f t="shared" si="67"/>
        <v>0</v>
      </c>
      <c r="BI256" s="167">
        <f t="shared" si="68"/>
        <v>0</v>
      </c>
      <c r="BJ256" s="13" t="s">
        <v>129</v>
      </c>
      <c r="BK256" s="167">
        <f t="shared" si="69"/>
        <v>2121.92</v>
      </c>
      <c r="BL256" s="13" t="s">
        <v>191</v>
      </c>
      <c r="BM256" s="166" t="s">
        <v>572</v>
      </c>
    </row>
    <row r="257" spans="1:65" s="1" customFormat="1" ht="24" customHeight="1" x14ac:dyDescent="0.2">
      <c r="A257" s="28"/>
      <c r="B257" s="153"/>
      <c r="C257" s="154" t="s">
        <v>573</v>
      </c>
      <c r="D257" s="154" t="s">
        <v>124</v>
      </c>
      <c r="E257" s="155" t="s">
        <v>574</v>
      </c>
      <c r="F257" s="156" t="s">
        <v>575</v>
      </c>
      <c r="G257" s="157" t="s">
        <v>259</v>
      </c>
      <c r="H257" s="179">
        <v>35</v>
      </c>
      <c r="I257" s="159">
        <v>72</v>
      </c>
      <c r="J257" s="160">
        <f t="shared" si="60"/>
        <v>2520</v>
      </c>
      <c r="K257" s="161"/>
      <c r="L257" s="29"/>
      <c r="M257" s="162" t="s">
        <v>1</v>
      </c>
      <c r="N257" s="163" t="s">
        <v>37</v>
      </c>
      <c r="O257" s="54"/>
      <c r="P257" s="164">
        <f t="shared" si="61"/>
        <v>0</v>
      </c>
      <c r="Q257" s="164">
        <v>0</v>
      </c>
      <c r="R257" s="164">
        <f t="shared" si="62"/>
        <v>0</v>
      </c>
      <c r="S257" s="164">
        <v>0</v>
      </c>
      <c r="T257" s="165">
        <f t="shared" si="63"/>
        <v>0</v>
      </c>
      <c r="U257" s="28"/>
      <c r="V257" s="28"/>
      <c r="W257" s="28"/>
      <c r="X257" s="28"/>
      <c r="Y257" s="28"/>
      <c r="Z257" s="28"/>
      <c r="AA257" s="28"/>
      <c r="AB257" s="28"/>
      <c r="AC257" s="28"/>
      <c r="AD257" s="28"/>
      <c r="AE257" s="28"/>
      <c r="AR257" s="166" t="s">
        <v>191</v>
      </c>
      <c r="AT257" s="166" t="s">
        <v>124</v>
      </c>
      <c r="AU257" s="166" t="s">
        <v>129</v>
      </c>
      <c r="AY257" s="13" t="s">
        <v>121</v>
      </c>
      <c r="BE257" s="167">
        <f t="shared" si="64"/>
        <v>0</v>
      </c>
      <c r="BF257" s="167">
        <f t="shared" si="65"/>
        <v>2520</v>
      </c>
      <c r="BG257" s="167">
        <f t="shared" si="66"/>
        <v>0</v>
      </c>
      <c r="BH257" s="167">
        <f t="shared" si="67"/>
        <v>0</v>
      </c>
      <c r="BI257" s="167">
        <f t="shared" si="68"/>
        <v>0</v>
      </c>
      <c r="BJ257" s="13" t="s">
        <v>129</v>
      </c>
      <c r="BK257" s="167">
        <f t="shared" si="69"/>
        <v>2520</v>
      </c>
      <c r="BL257" s="13" t="s">
        <v>191</v>
      </c>
      <c r="BM257" s="166" t="s">
        <v>576</v>
      </c>
    </row>
    <row r="258" spans="1:65" s="1" customFormat="1" ht="24" customHeight="1" x14ac:dyDescent="0.2">
      <c r="A258" s="28"/>
      <c r="B258" s="153"/>
      <c r="C258" s="154" t="s">
        <v>577</v>
      </c>
      <c r="D258" s="154" t="s">
        <v>124</v>
      </c>
      <c r="E258" s="155" t="s">
        <v>578</v>
      </c>
      <c r="F258" s="156" t="s">
        <v>579</v>
      </c>
      <c r="G258" s="157" t="s">
        <v>259</v>
      </c>
      <c r="H258" s="179">
        <v>35</v>
      </c>
      <c r="I258" s="159">
        <v>70</v>
      </c>
      <c r="J258" s="160">
        <f t="shared" si="60"/>
        <v>2450</v>
      </c>
      <c r="K258" s="161"/>
      <c r="L258" s="29"/>
      <c r="M258" s="162" t="s">
        <v>1</v>
      </c>
      <c r="N258" s="163" t="s">
        <v>37</v>
      </c>
      <c r="O258" s="54"/>
      <c r="P258" s="164">
        <f t="shared" si="61"/>
        <v>0</v>
      </c>
      <c r="Q258" s="164">
        <v>0</v>
      </c>
      <c r="R258" s="164">
        <f t="shared" si="62"/>
        <v>0</v>
      </c>
      <c r="S258" s="164">
        <v>0</v>
      </c>
      <c r="T258" s="165">
        <f t="shared" si="63"/>
        <v>0</v>
      </c>
      <c r="U258" s="28"/>
      <c r="V258" s="28"/>
      <c r="W258" s="28"/>
      <c r="X258" s="28"/>
      <c r="Y258" s="28"/>
      <c r="Z258" s="28"/>
      <c r="AA258" s="28"/>
      <c r="AB258" s="28"/>
      <c r="AC258" s="28"/>
      <c r="AD258" s="28"/>
      <c r="AE258" s="28"/>
      <c r="AR258" s="166" t="s">
        <v>191</v>
      </c>
      <c r="AT258" s="166" t="s">
        <v>124</v>
      </c>
      <c r="AU258" s="166" t="s">
        <v>129</v>
      </c>
      <c r="AY258" s="13" t="s">
        <v>121</v>
      </c>
      <c r="BE258" s="167">
        <f t="shared" si="64"/>
        <v>0</v>
      </c>
      <c r="BF258" s="167">
        <f t="shared" si="65"/>
        <v>2450</v>
      </c>
      <c r="BG258" s="167">
        <f t="shared" si="66"/>
        <v>0</v>
      </c>
      <c r="BH258" s="167">
        <f t="shared" si="67"/>
        <v>0</v>
      </c>
      <c r="BI258" s="167">
        <f t="shared" si="68"/>
        <v>0</v>
      </c>
      <c r="BJ258" s="13" t="s">
        <v>129</v>
      </c>
      <c r="BK258" s="167">
        <f t="shared" si="69"/>
        <v>2450</v>
      </c>
      <c r="BL258" s="13" t="s">
        <v>191</v>
      </c>
      <c r="BM258" s="166" t="s">
        <v>580</v>
      </c>
    </row>
    <row r="259" spans="1:65" s="11" customFormat="1" ht="22.9" customHeight="1" x14ac:dyDescent="0.2">
      <c r="B259" s="140"/>
      <c r="D259" s="141" t="s">
        <v>70</v>
      </c>
      <c r="E259" s="151" t="s">
        <v>581</v>
      </c>
      <c r="F259" s="151" t="s">
        <v>582</v>
      </c>
      <c r="I259" s="143"/>
      <c r="J259" s="152">
        <f>BK259</f>
        <v>38285.440000000002</v>
      </c>
      <c r="L259" s="140"/>
      <c r="M259" s="145"/>
      <c r="N259" s="146"/>
      <c r="O259" s="146"/>
      <c r="P259" s="147">
        <f>SUM(P260:P269)</f>
        <v>0</v>
      </c>
      <c r="Q259" s="146"/>
      <c r="R259" s="147">
        <f>SUM(R260:R269)</f>
        <v>0.19940817999999999</v>
      </c>
      <c r="S259" s="146"/>
      <c r="T259" s="148">
        <f>SUM(T260:T269)</f>
        <v>0.23425800000000002</v>
      </c>
      <c r="AR259" s="141" t="s">
        <v>129</v>
      </c>
      <c r="AT259" s="149" t="s">
        <v>70</v>
      </c>
      <c r="AU259" s="149" t="s">
        <v>76</v>
      </c>
      <c r="AY259" s="141" t="s">
        <v>121</v>
      </c>
      <c r="BK259" s="150">
        <f>SUM(BK260:BK269)</f>
        <v>38285.440000000002</v>
      </c>
    </row>
    <row r="260" spans="1:65" s="1" customFormat="1" ht="24" customHeight="1" x14ac:dyDescent="0.2">
      <c r="A260" s="28"/>
      <c r="B260" s="153"/>
      <c r="C260" s="154" t="s">
        <v>583</v>
      </c>
      <c r="D260" s="154" t="s">
        <v>124</v>
      </c>
      <c r="E260" s="155" t="s">
        <v>584</v>
      </c>
      <c r="F260" s="156" t="s">
        <v>585</v>
      </c>
      <c r="G260" s="157" t="s">
        <v>127</v>
      </c>
      <c r="H260" s="158">
        <v>35.4</v>
      </c>
      <c r="I260" s="159">
        <v>165</v>
      </c>
      <c r="J260" s="160">
        <f t="shared" ref="J260:J269" si="70">ROUND(I260*H260,2)</f>
        <v>5841</v>
      </c>
      <c r="K260" s="161"/>
      <c r="L260" s="29"/>
      <c r="M260" s="162" t="s">
        <v>1</v>
      </c>
      <c r="N260" s="163" t="s">
        <v>37</v>
      </c>
      <c r="O260" s="54"/>
      <c r="P260" s="164">
        <f t="shared" ref="P260:P269" si="71">O260*H260</f>
        <v>0</v>
      </c>
      <c r="Q260" s="164">
        <v>4.5500000000000002E-3</v>
      </c>
      <c r="R260" s="164">
        <f t="shared" ref="R260:R269" si="72">Q260*H260</f>
        <v>0.16106999999999999</v>
      </c>
      <c r="S260" s="164">
        <v>0</v>
      </c>
      <c r="T260" s="165">
        <f t="shared" ref="T260:T269" si="73">S260*H260</f>
        <v>0</v>
      </c>
      <c r="U260" s="28"/>
      <c r="V260" s="28"/>
      <c r="W260" s="28"/>
      <c r="X260" s="28"/>
      <c r="Y260" s="28"/>
      <c r="Z260" s="28"/>
      <c r="AA260" s="28"/>
      <c r="AB260" s="28"/>
      <c r="AC260" s="28"/>
      <c r="AD260" s="28"/>
      <c r="AE260" s="28"/>
      <c r="AR260" s="166" t="s">
        <v>191</v>
      </c>
      <c r="AT260" s="166" t="s">
        <v>124</v>
      </c>
      <c r="AU260" s="166" t="s">
        <v>129</v>
      </c>
      <c r="AY260" s="13" t="s">
        <v>121</v>
      </c>
      <c r="BE260" s="167">
        <f t="shared" ref="BE260:BE269" si="74">IF(N260="základní",J260,0)</f>
        <v>0</v>
      </c>
      <c r="BF260" s="167">
        <f t="shared" ref="BF260:BF269" si="75">IF(N260="snížená",J260,0)</f>
        <v>5841</v>
      </c>
      <c r="BG260" s="167">
        <f t="shared" ref="BG260:BG269" si="76">IF(N260="zákl. přenesená",J260,0)</f>
        <v>0</v>
      </c>
      <c r="BH260" s="167">
        <f t="shared" ref="BH260:BH269" si="77">IF(N260="sníž. přenesená",J260,0)</f>
        <v>0</v>
      </c>
      <c r="BI260" s="167">
        <f t="shared" ref="BI260:BI269" si="78">IF(N260="nulová",J260,0)</f>
        <v>0</v>
      </c>
      <c r="BJ260" s="13" t="s">
        <v>129</v>
      </c>
      <c r="BK260" s="167">
        <f t="shared" ref="BK260:BK269" si="79">ROUND(I260*H260,2)</f>
        <v>5841</v>
      </c>
      <c r="BL260" s="13" t="s">
        <v>191</v>
      </c>
      <c r="BM260" s="166" t="s">
        <v>586</v>
      </c>
    </row>
    <row r="261" spans="1:65" s="1" customFormat="1" ht="24" customHeight="1" x14ac:dyDescent="0.2">
      <c r="A261" s="28"/>
      <c r="B261" s="153"/>
      <c r="C261" s="154" t="s">
        <v>587</v>
      </c>
      <c r="D261" s="154" t="s">
        <v>124</v>
      </c>
      <c r="E261" s="155" t="s">
        <v>588</v>
      </c>
      <c r="F261" s="156" t="s">
        <v>589</v>
      </c>
      <c r="G261" s="157" t="s">
        <v>127</v>
      </c>
      <c r="H261" s="158">
        <v>70.22</v>
      </c>
      <c r="I261" s="159">
        <v>133</v>
      </c>
      <c r="J261" s="160">
        <f t="shared" si="70"/>
        <v>9339.26</v>
      </c>
      <c r="K261" s="161"/>
      <c r="L261" s="29"/>
      <c r="M261" s="162" t="s">
        <v>1</v>
      </c>
      <c r="N261" s="163" t="s">
        <v>37</v>
      </c>
      <c r="O261" s="54"/>
      <c r="P261" s="164">
        <f t="shared" si="71"/>
        <v>0</v>
      </c>
      <c r="Q261" s="164">
        <v>0</v>
      </c>
      <c r="R261" s="164">
        <f t="shared" si="72"/>
        <v>0</v>
      </c>
      <c r="S261" s="164">
        <v>3.0000000000000001E-3</v>
      </c>
      <c r="T261" s="165">
        <f t="shared" si="73"/>
        <v>0.21066000000000001</v>
      </c>
      <c r="U261" s="28"/>
      <c r="V261" s="28"/>
      <c r="W261" s="28"/>
      <c r="X261" s="28"/>
      <c r="Y261" s="28"/>
      <c r="Z261" s="28"/>
      <c r="AA261" s="28"/>
      <c r="AB261" s="28"/>
      <c r="AC261" s="28"/>
      <c r="AD261" s="28"/>
      <c r="AE261" s="28"/>
      <c r="AR261" s="166" t="s">
        <v>191</v>
      </c>
      <c r="AT261" s="166" t="s">
        <v>124</v>
      </c>
      <c r="AU261" s="166" t="s">
        <v>129</v>
      </c>
      <c r="AY261" s="13" t="s">
        <v>121</v>
      </c>
      <c r="BE261" s="167">
        <f t="shared" si="74"/>
        <v>0</v>
      </c>
      <c r="BF261" s="167">
        <f t="shared" si="75"/>
        <v>9339.26</v>
      </c>
      <c r="BG261" s="167">
        <f t="shared" si="76"/>
        <v>0</v>
      </c>
      <c r="BH261" s="167">
        <f t="shared" si="77"/>
        <v>0</v>
      </c>
      <c r="BI261" s="167">
        <f t="shared" si="78"/>
        <v>0</v>
      </c>
      <c r="BJ261" s="13" t="s">
        <v>129</v>
      </c>
      <c r="BK261" s="167">
        <f t="shared" si="79"/>
        <v>9339.26</v>
      </c>
      <c r="BL261" s="13" t="s">
        <v>191</v>
      </c>
      <c r="BM261" s="166" t="s">
        <v>590</v>
      </c>
    </row>
    <row r="262" spans="1:65" s="1" customFormat="1" ht="16.5" customHeight="1" x14ac:dyDescent="0.2">
      <c r="A262" s="28"/>
      <c r="B262" s="153"/>
      <c r="C262" s="154" t="s">
        <v>591</v>
      </c>
      <c r="D262" s="154" t="s">
        <v>124</v>
      </c>
      <c r="E262" s="155" t="s">
        <v>592</v>
      </c>
      <c r="F262" s="156" t="s">
        <v>593</v>
      </c>
      <c r="G262" s="157" t="s">
        <v>127</v>
      </c>
      <c r="H262" s="158">
        <v>10.4</v>
      </c>
      <c r="I262" s="159">
        <v>138</v>
      </c>
      <c r="J262" s="160">
        <f t="shared" si="70"/>
        <v>1435.2</v>
      </c>
      <c r="K262" s="161"/>
      <c r="L262" s="29"/>
      <c r="M262" s="162" t="s">
        <v>1</v>
      </c>
      <c r="N262" s="163" t="s">
        <v>37</v>
      </c>
      <c r="O262" s="54"/>
      <c r="P262" s="164">
        <f t="shared" si="71"/>
        <v>0</v>
      </c>
      <c r="Q262" s="164">
        <v>2.9999999999999997E-4</v>
      </c>
      <c r="R262" s="164">
        <f t="shared" si="72"/>
        <v>3.1199999999999999E-3</v>
      </c>
      <c r="S262" s="164">
        <v>0</v>
      </c>
      <c r="T262" s="165">
        <f t="shared" si="73"/>
        <v>0</v>
      </c>
      <c r="U262" s="28"/>
      <c r="V262" s="28"/>
      <c r="W262" s="28"/>
      <c r="X262" s="28"/>
      <c r="Y262" s="28"/>
      <c r="Z262" s="28"/>
      <c r="AA262" s="28"/>
      <c r="AB262" s="28"/>
      <c r="AC262" s="28"/>
      <c r="AD262" s="28"/>
      <c r="AE262" s="28"/>
      <c r="AR262" s="166" t="s">
        <v>191</v>
      </c>
      <c r="AT262" s="166" t="s">
        <v>124</v>
      </c>
      <c r="AU262" s="166" t="s">
        <v>129</v>
      </c>
      <c r="AY262" s="13" t="s">
        <v>121</v>
      </c>
      <c r="BE262" s="167">
        <f t="shared" si="74"/>
        <v>0</v>
      </c>
      <c r="BF262" s="167">
        <f t="shared" si="75"/>
        <v>1435.2</v>
      </c>
      <c r="BG262" s="167">
        <f t="shared" si="76"/>
        <v>0</v>
      </c>
      <c r="BH262" s="167">
        <f t="shared" si="77"/>
        <v>0</v>
      </c>
      <c r="BI262" s="167">
        <f t="shared" si="78"/>
        <v>0</v>
      </c>
      <c r="BJ262" s="13" t="s">
        <v>129</v>
      </c>
      <c r="BK262" s="167">
        <f t="shared" si="79"/>
        <v>1435.2</v>
      </c>
      <c r="BL262" s="13" t="s">
        <v>191</v>
      </c>
      <c r="BM262" s="166" t="s">
        <v>594</v>
      </c>
    </row>
    <row r="263" spans="1:65" s="1" customFormat="1" ht="24" customHeight="1" x14ac:dyDescent="0.2">
      <c r="A263" s="28"/>
      <c r="B263" s="153"/>
      <c r="C263" s="168" t="s">
        <v>595</v>
      </c>
      <c r="D263" s="168" t="s">
        <v>151</v>
      </c>
      <c r="E263" s="169" t="s">
        <v>596</v>
      </c>
      <c r="F263" s="170" t="s">
        <v>597</v>
      </c>
      <c r="G263" s="171" t="s">
        <v>127</v>
      </c>
      <c r="H263" s="172">
        <v>11.44</v>
      </c>
      <c r="I263" s="173">
        <v>365</v>
      </c>
      <c r="J263" s="174">
        <f t="shared" si="70"/>
        <v>4175.6000000000004</v>
      </c>
      <c r="K263" s="175"/>
      <c r="L263" s="176"/>
      <c r="M263" s="177" t="s">
        <v>1</v>
      </c>
      <c r="N263" s="178" t="s">
        <v>37</v>
      </c>
      <c r="O263" s="54"/>
      <c r="P263" s="164">
        <f t="shared" si="71"/>
        <v>0</v>
      </c>
      <c r="Q263" s="164">
        <v>2.8700000000000002E-3</v>
      </c>
      <c r="R263" s="164">
        <f t="shared" si="72"/>
        <v>3.2832800000000002E-2</v>
      </c>
      <c r="S263" s="164">
        <v>0</v>
      </c>
      <c r="T263" s="165">
        <f t="shared" si="73"/>
        <v>0</v>
      </c>
      <c r="U263" s="28"/>
      <c r="V263" s="28"/>
      <c r="W263" s="28"/>
      <c r="X263" s="28"/>
      <c r="Y263" s="28"/>
      <c r="Z263" s="28"/>
      <c r="AA263" s="28"/>
      <c r="AB263" s="28"/>
      <c r="AC263" s="28"/>
      <c r="AD263" s="28"/>
      <c r="AE263" s="28"/>
      <c r="AR263" s="166" t="s">
        <v>225</v>
      </c>
      <c r="AT263" s="166" t="s">
        <v>151</v>
      </c>
      <c r="AU263" s="166" t="s">
        <v>129</v>
      </c>
      <c r="AY263" s="13" t="s">
        <v>121</v>
      </c>
      <c r="BE263" s="167">
        <f t="shared" si="74"/>
        <v>0</v>
      </c>
      <c r="BF263" s="167">
        <f t="shared" si="75"/>
        <v>4175.6000000000004</v>
      </c>
      <c r="BG263" s="167">
        <f t="shared" si="76"/>
        <v>0</v>
      </c>
      <c r="BH263" s="167">
        <f t="shared" si="77"/>
        <v>0</v>
      </c>
      <c r="BI263" s="167">
        <f t="shared" si="78"/>
        <v>0</v>
      </c>
      <c r="BJ263" s="13" t="s">
        <v>129</v>
      </c>
      <c r="BK263" s="167">
        <f t="shared" si="79"/>
        <v>4175.6000000000004</v>
      </c>
      <c r="BL263" s="13" t="s">
        <v>191</v>
      </c>
      <c r="BM263" s="166" t="s">
        <v>598</v>
      </c>
    </row>
    <row r="264" spans="1:65" s="1" customFormat="1" ht="16.5" customHeight="1" x14ac:dyDescent="0.2">
      <c r="A264" s="28"/>
      <c r="B264" s="153"/>
      <c r="C264" s="154" t="s">
        <v>599</v>
      </c>
      <c r="D264" s="154" t="s">
        <v>124</v>
      </c>
      <c r="E264" s="155" t="s">
        <v>600</v>
      </c>
      <c r="F264" s="156" t="s">
        <v>601</v>
      </c>
      <c r="G264" s="157" t="s">
        <v>175</v>
      </c>
      <c r="H264" s="158">
        <v>78.66</v>
      </c>
      <c r="I264" s="159">
        <v>15</v>
      </c>
      <c r="J264" s="160">
        <f t="shared" si="70"/>
        <v>1179.9000000000001</v>
      </c>
      <c r="K264" s="161"/>
      <c r="L264" s="29"/>
      <c r="M264" s="162" t="s">
        <v>1</v>
      </c>
      <c r="N264" s="163" t="s">
        <v>37</v>
      </c>
      <c r="O264" s="54"/>
      <c r="P264" s="164">
        <f t="shared" si="71"/>
        <v>0</v>
      </c>
      <c r="Q264" s="164">
        <v>0</v>
      </c>
      <c r="R264" s="164">
        <f t="shared" si="72"/>
        <v>0</v>
      </c>
      <c r="S264" s="164">
        <v>2.9999999999999997E-4</v>
      </c>
      <c r="T264" s="165">
        <f t="shared" si="73"/>
        <v>2.3597999999999997E-2</v>
      </c>
      <c r="U264" s="28"/>
      <c r="V264" s="28"/>
      <c r="W264" s="28"/>
      <c r="X264" s="28"/>
      <c r="Y264" s="28"/>
      <c r="Z264" s="28"/>
      <c r="AA264" s="28"/>
      <c r="AB264" s="28"/>
      <c r="AC264" s="28"/>
      <c r="AD264" s="28"/>
      <c r="AE264" s="28"/>
      <c r="AR264" s="166" t="s">
        <v>191</v>
      </c>
      <c r="AT264" s="166" t="s">
        <v>124</v>
      </c>
      <c r="AU264" s="166" t="s">
        <v>129</v>
      </c>
      <c r="AY264" s="13" t="s">
        <v>121</v>
      </c>
      <c r="BE264" s="167">
        <f t="shared" si="74"/>
        <v>0</v>
      </c>
      <c r="BF264" s="167">
        <f t="shared" si="75"/>
        <v>1179.9000000000001</v>
      </c>
      <c r="BG264" s="167">
        <f t="shared" si="76"/>
        <v>0</v>
      </c>
      <c r="BH264" s="167">
        <f t="shared" si="77"/>
        <v>0</v>
      </c>
      <c r="BI264" s="167">
        <f t="shared" si="78"/>
        <v>0</v>
      </c>
      <c r="BJ264" s="13" t="s">
        <v>129</v>
      </c>
      <c r="BK264" s="167">
        <f t="shared" si="79"/>
        <v>1179.9000000000001</v>
      </c>
      <c r="BL264" s="13" t="s">
        <v>191</v>
      </c>
      <c r="BM264" s="166" t="s">
        <v>602</v>
      </c>
    </row>
    <row r="265" spans="1:65" s="1" customFormat="1" ht="16.5" customHeight="1" x14ac:dyDescent="0.2">
      <c r="A265" s="28"/>
      <c r="B265" s="153"/>
      <c r="C265" s="154" t="s">
        <v>603</v>
      </c>
      <c r="D265" s="154" t="s">
        <v>124</v>
      </c>
      <c r="E265" s="155" t="s">
        <v>604</v>
      </c>
      <c r="F265" s="156" t="s">
        <v>605</v>
      </c>
      <c r="G265" s="157" t="s">
        <v>175</v>
      </c>
      <c r="H265" s="158">
        <v>8.07</v>
      </c>
      <c r="I265" s="159">
        <v>95</v>
      </c>
      <c r="J265" s="160">
        <f t="shared" si="70"/>
        <v>766.65</v>
      </c>
      <c r="K265" s="161"/>
      <c r="L265" s="29"/>
      <c r="M265" s="162" t="s">
        <v>1</v>
      </c>
      <c r="N265" s="163" t="s">
        <v>37</v>
      </c>
      <c r="O265" s="54"/>
      <c r="P265" s="164">
        <f t="shared" si="71"/>
        <v>0</v>
      </c>
      <c r="Q265" s="164">
        <v>1.0000000000000001E-5</v>
      </c>
      <c r="R265" s="164">
        <f t="shared" si="72"/>
        <v>8.070000000000001E-5</v>
      </c>
      <c r="S265" s="164">
        <v>0</v>
      </c>
      <c r="T265" s="165">
        <f t="shared" si="73"/>
        <v>0</v>
      </c>
      <c r="U265" s="28"/>
      <c r="V265" s="28"/>
      <c r="W265" s="28"/>
      <c r="X265" s="28"/>
      <c r="Y265" s="28"/>
      <c r="Z265" s="28"/>
      <c r="AA265" s="28"/>
      <c r="AB265" s="28"/>
      <c r="AC265" s="28"/>
      <c r="AD265" s="28"/>
      <c r="AE265" s="28"/>
      <c r="AR265" s="166" t="s">
        <v>191</v>
      </c>
      <c r="AT265" s="166" t="s">
        <v>124</v>
      </c>
      <c r="AU265" s="166" t="s">
        <v>129</v>
      </c>
      <c r="AY265" s="13" t="s">
        <v>121</v>
      </c>
      <c r="BE265" s="167">
        <f t="shared" si="74"/>
        <v>0</v>
      </c>
      <c r="BF265" s="167">
        <f t="shared" si="75"/>
        <v>766.65</v>
      </c>
      <c r="BG265" s="167">
        <f t="shared" si="76"/>
        <v>0</v>
      </c>
      <c r="BH265" s="167">
        <f t="shared" si="77"/>
        <v>0</v>
      </c>
      <c r="BI265" s="167">
        <f t="shared" si="78"/>
        <v>0</v>
      </c>
      <c r="BJ265" s="13" t="s">
        <v>129</v>
      </c>
      <c r="BK265" s="167">
        <f t="shared" si="79"/>
        <v>766.65</v>
      </c>
      <c r="BL265" s="13" t="s">
        <v>191</v>
      </c>
      <c r="BM265" s="166" t="s">
        <v>606</v>
      </c>
    </row>
    <row r="266" spans="1:65" s="1" customFormat="1" ht="16.5" customHeight="1" x14ac:dyDescent="0.2">
      <c r="A266" s="28"/>
      <c r="B266" s="153"/>
      <c r="C266" s="168" t="s">
        <v>607</v>
      </c>
      <c r="D266" s="168" t="s">
        <v>151</v>
      </c>
      <c r="E266" s="169" t="s">
        <v>608</v>
      </c>
      <c r="F266" s="170" t="s">
        <v>609</v>
      </c>
      <c r="G266" s="171" t="s">
        <v>175</v>
      </c>
      <c r="H266" s="172">
        <v>8.2309999999999999</v>
      </c>
      <c r="I266" s="173">
        <v>50</v>
      </c>
      <c r="J266" s="174">
        <f t="shared" si="70"/>
        <v>411.55</v>
      </c>
      <c r="K266" s="175"/>
      <c r="L266" s="176"/>
      <c r="M266" s="177" t="s">
        <v>1</v>
      </c>
      <c r="N266" s="178" t="s">
        <v>37</v>
      </c>
      <c r="O266" s="54"/>
      <c r="P266" s="164">
        <f t="shared" si="71"/>
        <v>0</v>
      </c>
      <c r="Q266" s="164">
        <v>2.7999999999999998E-4</v>
      </c>
      <c r="R266" s="164">
        <f t="shared" si="72"/>
        <v>2.3046799999999999E-3</v>
      </c>
      <c r="S266" s="164">
        <v>0</v>
      </c>
      <c r="T266" s="165">
        <f t="shared" si="73"/>
        <v>0</v>
      </c>
      <c r="U266" s="28"/>
      <c r="V266" s="28"/>
      <c r="W266" s="28"/>
      <c r="X266" s="28"/>
      <c r="Y266" s="28"/>
      <c r="Z266" s="28"/>
      <c r="AA266" s="28"/>
      <c r="AB266" s="28"/>
      <c r="AC266" s="28"/>
      <c r="AD266" s="28"/>
      <c r="AE266" s="28"/>
      <c r="AR266" s="166" t="s">
        <v>225</v>
      </c>
      <c r="AT266" s="166" t="s">
        <v>151</v>
      </c>
      <c r="AU266" s="166" t="s">
        <v>129</v>
      </c>
      <c r="AY266" s="13" t="s">
        <v>121</v>
      </c>
      <c r="BE266" s="167">
        <f t="shared" si="74"/>
        <v>0</v>
      </c>
      <c r="BF266" s="167">
        <f t="shared" si="75"/>
        <v>411.55</v>
      </c>
      <c r="BG266" s="167">
        <f t="shared" si="76"/>
        <v>0</v>
      </c>
      <c r="BH266" s="167">
        <f t="shared" si="77"/>
        <v>0</v>
      </c>
      <c r="BI266" s="167">
        <f t="shared" si="78"/>
        <v>0</v>
      </c>
      <c r="BJ266" s="13" t="s">
        <v>129</v>
      </c>
      <c r="BK266" s="167">
        <f t="shared" si="79"/>
        <v>411.55</v>
      </c>
      <c r="BL266" s="13" t="s">
        <v>191</v>
      </c>
      <c r="BM266" s="166" t="s">
        <v>610</v>
      </c>
    </row>
    <row r="267" spans="1:65" s="1" customFormat="1" ht="16.5" customHeight="1" x14ac:dyDescent="0.2">
      <c r="A267" s="28"/>
      <c r="B267" s="153"/>
      <c r="C267" s="154" t="s">
        <v>611</v>
      </c>
      <c r="D267" s="154" t="s">
        <v>124</v>
      </c>
      <c r="E267" s="155" t="s">
        <v>612</v>
      </c>
      <c r="F267" s="156" t="s">
        <v>613</v>
      </c>
      <c r="G267" s="157" t="s">
        <v>127</v>
      </c>
      <c r="H267" s="158">
        <v>70.22</v>
      </c>
      <c r="I267" s="159">
        <v>74</v>
      </c>
      <c r="J267" s="160">
        <f t="shared" si="70"/>
        <v>5196.28</v>
      </c>
      <c r="K267" s="161"/>
      <c r="L267" s="29"/>
      <c r="M267" s="162" t="s">
        <v>1</v>
      </c>
      <c r="N267" s="163" t="s">
        <v>37</v>
      </c>
      <c r="O267" s="54"/>
      <c r="P267" s="164">
        <f t="shared" si="71"/>
        <v>0</v>
      </c>
      <c r="Q267" s="164">
        <v>0</v>
      </c>
      <c r="R267" s="164">
        <f t="shared" si="72"/>
        <v>0</v>
      </c>
      <c r="S267" s="164">
        <v>0</v>
      </c>
      <c r="T267" s="165">
        <f t="shared" si="73"/>
        <v>0</v>
      </c>
      <c r="U267" s="28"/>
      <c r="V267" s="28"/>
      <c r="W267" s="28"/>
      <c r="X267" s="28"/>
      <c r="Y267" s="28"/>
      <c r="Z267" s="28"/>
      <c r="AA267" s="28"/>
      <c r="AB267" s="28"/>
      <c r="AC267" s="28"/>
      <c r="AD267" s="28"/>
      <c r="AE267" s="28"/>
      <c r="AR267" s="166" t="s">
        <v>191</v>
      </c>
      <c r="AT267" s="166" t="s">
        <v>124</v>
      </c>
      <c r="AU267" s="166" t="s">
        <v>129</v>
      </c>
      <c r="AY267" s="13" t="s">
        <v>121</v>
      </c>
      <c r="BE267" s="167">
        <f t="shared" si="74"/>
        <v>0</v>
      </c>
      <c r="BF267" s="167">
        <f t="shared" si="75"/>
        <v>5196.28</v>
      </c>
      <c r="BG267" s="167">
        <f t="shared" si="76"/>
        <v>0</v>
      </c>
      <c r="BH267" s="167">
        <f t="shared" si="77"/>
        <v>0</v>
      </c>
      <c r="BI267" s="167">
        <f t="shared" si="78"/>
        <v>0</v>
      </c>
      <c r="BJ267" s="13" t="s">
        <v>129</v>
      </c>
      <c r="BK267" s="167">
        <f t="shared" si="79"/>
        <v>5196.28</v>
      </c>
      <c r="BL267" s="13" t="s">
        <v>191</v>
      </c>
      <c r="BM267" s="166" t="s">
        <v>614</v>
      </c>
    </row>
    <row r="268" spans="1:65" s="1" customFormat="1" ht="24" customHeight="1" x14ac:dyDescent="0.2">
      <c r="A268" s="28"/>
      <c r="B268" s="153"/>
      <c r="C268" s="154" t="s">
        <v>615</v>
      </c>
      <c r="D268" s="154" t="s">
        <v>124</v>
      </c>
      <c r="E268" s="155" t="s">
        <v>616</v>
      </c>
      <c r="F268" s="156" t="s">
        <v>617</v>
      </c>
      <c r="G268" s="157" t="s">
        <v>259</v>
      </c>
      <c r="H268" s="179">
        <v>70</v>
      </c>
      <c r="I268" s="159">
        <v>72</v>
      </c>
      <c r="J268" s="160">
        <f t="shared" si="70"/>
        <v>5040</v>
      </c>
      <c r="K268" s="161"/>
      <c r="L268" s="29"/>
      <c r="M268" s="162" t="s">
        <v>1</v>
      </c>
      <c r="N268" s="163" t="s">
        <v>37</v>
      </c>
      <c r="O268" s="54"/>
      <c r="P268" s="164">
        <f t="shared" si="71"/>
        <v>0</v>
      </c>
      <c r="Q268" s="164">
        <v>0</v>
      </c>
      <c r="R268" s="164">
        <f t="shared" si="72"/>
        <v>0</v>
      </c>
      <c r="S268" s="164">
        <v>0</v>
      </c>
      <c r="T268" s="165">
        <f t="shared" si="73"/>
        <v>0</v>
      </c>
      <c r="U268" s="28"/>
      <c r="V268" s="28"/>
      <c r="W268" s="28"/>
      <c r="X268" s="28"/>
      <c r="Y268" s="28"/>
      <c r="Z268" s="28"/>
      <c r="AA268" s="28"/>
      <c r="AB268" s="28"/>
      <c r="AC268" s="28"/>
      <c r="AD268" s="28"/>
      <c r="AE268" s="28"/>
      <c r="AR268" s="166" t="s">
        <v>191</v>
      </c>
      <c r="AT268" s="166" t="s">
        <v>124</v>
      </c>
      <c r="AU268" s="166" t="s">
        <v>129</v>
      </c>
      <c r="AY268" s="13" t="s">
        <v>121</v>
      </c>
      <c r="BE268" s="167">
        <f t="shared" si="74"/>
        <v>0</v>
      </c>
      <c r="BF268" s="167">
        <f t="shared" si="75"/>
        <v>5040</v>
      </c>
      <c r="BG268" s="167">
        <f t="shared" si="76"/>
        <v>0</v>
      </c>
      <c r="BH268" s="167">
        <f t="shared" si="77"/>
        <v>0</v>
      </c>
      <c r="BI268" s="167">
        <f t="shared" si="78"/>
        <v>0</v>
      </c>
      <c r="BJ268" s="13" t="s">
        <v>129</v>
      </c>
      <c r="BK268" s="167">
        <f t="shared" si="79"/>
        <v>5040</v>
      </c>
      <c r="BL268" s="13" t="s">
        <v>191</v>
      </c>
      <c r="BM268" s="166" t="s">
        <v>618</v>
      </c>
    </row>
    <row r="269" spans="1:65" s="1" customFormat="1" ht="24" customHeight="1" x14ac:dyDescent="0.2">
      <c r="A269" s="28"/>
      <c r="B269" s="153"/>
      <c r="C269" s="154" t="s">
        <v>619</v>
      </c>
      <c r="D269" s="154" t="s">
        <v>124</v>
      </c>
      <c r="E269" s="155" t="s">
        <v>620</v>
      </c>
      <c r="F269" s="156" t="s">
        <v>621</v>
      </c>
      <c r="G269" s="157" t="s">
        <v>259</v>
      </c>
      <c r="H269" s="179">
        <v>70</v>
      </c>
      <c r="I269" s="159">
        <v>70</v>
      </c>
      <c r="J269" s="160">
        <f t="shared" si="70"/>
        <v>4900</v>
      </c>
      <c r="K269" s="161"/>
      <c r="L269" s="29"/>
      <c r="M269" s="162" t="s">
        <v>1</v>
      </c>
      <c r="N269" s="163" t="s">
        <v>37</v>
      </c>
      <c r="O269" s="54"/>
      <c r="P269" s="164">
        <f t="shared" si="71"/>
        <v>0</v>
      </c>
      <c r="Q269" s="164">
        <v>0</v>
      </c>
      <c r="R269" s="164">
        <f t="shared" si="72"/>
        <v>0</v>
      </c>
      <c r="S269" s="164">
        <v>0</v>
      </c>
      <c r="T269" s="165">
        <f t="shared" si="73"/>
        <v>0</v>
      </c>
      <c r="U269" s="28"/>
      <c r="V269" s="28"/>
      <c r="W269" s="28"/>
      <c r="X269" s="28"/>
      <c r="Y269" s="28"/>
      <c r="Z269" s="28"/>
      <c r="AA269" s="28"/>
      <c r="AB269" s="28"/>
      <c r="AC269" s="28"/>
      <c r="AD269" s="28"/>
      <c r="AE269" s="28"/>
      <c r="AR269" s="166" t="s">
        <v>191</v>
      </c>
      <c r="AT269" s="166" t="s">
        <v>124</v>
      </c>
      <c r="AU269" s="166" t="s">
        <v>129</v>
      </c>
      <c r="AY269" s="13" t="s">
        <v>121</v>
      </c>
      <c r="BE269" s="167">
        <f t="shared" si="74"/>
        <v>0</v>
      </c>
      <c r="BF269" s="167">
        <f t="shared" si="75"/>
        <v>4900</v>
      </c>
      <c r="BG269" s="167">
        <f t="shared" si="76"/>
        <v>0</v>
      </c>
      <c r="BH269" s="167">
        <f t="shared" si="77"/>
        <v>0</v>
      </c>
      <c r="BI269" s="167">
        <f t="shared" si="78"/>
        <v>0</v>
      </c>
      <c r="BJ269" s="13" t="s">
        <v>129</v>
      </c>
      <c r="BK269" s="167">
        <f t="shared" si="79"/>
        <v>4900</v>
      </c>
      <c r="BL269" s="13" t="s">
        <v>191</v>
      </c>
      <c r="BM269" s="166" t="s">
        <v>622</v>
      </c>
    </row>
    <row r="270" spans="1:65" s="11" customFormat="1" ht="22.9" customHeight="1" x14ac:dyDescent="0.2">
      <c r="B270" s="140"/>
      <c r="D270" s="141" t="s">
        <v>70</v>
      </c>
      <c r="E270" s="151" t="s">
        <v>623</v>
      </c>
      <c r="F270" s="151" t="s">
        <v>624</v>
      </c>
      <c r="I270" s="143"/>
      <c r="J270" s="152">
        <f>BK270</f>
        <v>35333.430000000008</v>
      </c>
      <c r="L270" s="140"/>
      <c r="M270" s="145"/>
      <c r="N270" s="146"/>
      <c r="O270" s="146"/>
      <c r="P270" s="147">
        <f>SUM(P271:P278)</f>
        <v>0</v>
      </c>
      <c r="Q270" s="146"/>
      <c r="R270" s="147">
        <f>SUM(R271:R278)</f>
        <v>0.35643920000000001</v>
      </c>
      <c r="S270" s="146"/>
      <c r="T270" s="148">
        <f>SUM(T271:T278)</f>
        <v>4.0799999999999996E-2</v>
      </c>
      <c r="AR270" s="141" t="s">
        <v>129</v>
      </c>
      <c r="AT270" s="149" t="s">
        <v>70</v>
      </c>
      <c r="AU270" s="149" t="s">
        <v>76</v>
      </c>
      <c r="AY270" s="141" t="s">
        <v>121</v>
      </c>
      <c r="BK270" s="150">
        <f>SUM(BK271:BK278)</f>
        <v>35333.430000000008</v>
      </c>
    </row>
    <row r="271" spans="1:65" s="1" customFormat="1" ht="24" customHeight="1" x14ac:dyDescent="0.2">
      <c r="A271" s="28"/>
      <c r="B271" s="153"/>
      <c r="C271" s="154" t="s">
        <v>625</v>
      </c>
      <c r="D271" s="154" t="s">
        <v>124</v>
      </c>
      <c r="E271" s="155" t="s">
        <v>626</v>
      </c>
      <c r="F271" s="156" t="s">
        <v>627</v>
      </c>
      <c r="G271" s="157" t="s">
        <v>127</v>
      </c>
      <c r="H271" s="158">
        <v>1.5</v>
      </c>
      <c r="I271" s="159">
        <v>65</v>
      </c>
      <c r="J271" s="160">
        <f t="shared" ref="J271:J278" si="80">ROUND(I271*H271,2)</f>
        <v>97.5</v>
      </c>
      <c r="K271" s="161"/>
      <c r="L271" s="29"/>
      <c r="M271" s="162" t="s">
        <v>1</v>
      </c>
      <c r="N271" s="163" t="s">
        <v>37</v>
      </c>
      <c r="O271" s="54"/>
      <c r="P271" s="164">
        <f t="shared" ref="P271:P278" si="81">O271*H271</f>
        <v>0</v>
      </c>
      <c r="Q271" s="164">
        <v>0</v>
      </c>
      <c r="R271" s="164">
        <f t="shared" ref="R271:R278" si="82">Q271*H271</f>
        <v>0</v>
      </c>
      <c r="S271" s="164">
        <v>2.7199999999999998E-2</v>
      </c>
      <c r="T271" s="165">
        <f t="shared" ref="T271:T278" si="83">S271*H271</f>
        <v>4.0799999999999996E-2</v>
      </c>
      <c r="U271" s="28"/>
      <c r="V271" s="28"/>
      <c r="W271" s="28"/>
      <c r="X271" s="28"/>
      <c r="Y271" s="28"/>
      <c r="Z271" s="28"/>
      <c r="AA271" s="28"/>
      <c r="AB271" s="28"/>
      <c r="AC271" s="28"/>
      <c r="AD271" s="28"/>
      <c r="AE271" s="28"/>
      <c r="AR271" s="166" t="s">
        <v>191</v>
      </c>
      <c r="AT271" s="166" t="s">
        <v>124</v>
      </c>
      <c r="AU271" s="166" t="s">
        <v>129</v>
      </c>
      <c r="AY271" s="13" t="s">
        <v>121</v>
      </c>
      <c r="BE271" s="167">
        <f t="shared" ref="BE271:BE278" si="84">IF(N271="základní",J271,0)</f>
        <v>0</v>
      </c>
      <c r="BF271" s="167">
        <f t="shared" ref="BF271:BF278" si="85">IF(N271="snížená",J271,0)</f>
        <v>97.5</v>
      </c>
      <c r="BG271" s="167">
        <f t="shared" ref="BG271:BG278" si="86">IF(N271="zákl. přenesená",J271,0)</f>
        <v>0</v>
      </c>
      <c r="BH271" s="167">
        <f t="shared" ref="BH271:BH278" si="87">IF(N271="sníž. přenesená",J271,0)</f>
        <v>0</v>
      </c>
      <c r="BI271" s="167">
        <f t="shared" ref="BI271:BI278" si="88">IF(N271="nulová",J271,0)</f>
        <v>0</v>
      </c>
      <c r="BJ271" s="13" t="s">
        <v>129</v>
      </c>
      <c r="BK271" s="167">
        <f t="shared" ref="BK271:BK278" si="89">ROUND(I271*H271,2)</f>
        <v>97.5</v>
      </c>
      <c r="BL271" s="13" t="s">
        <v>191</v>
      </c>
      <c r="BM271" s="166" t="s">
        <v>628</v>
      </c>
    </row>
    <row r="272" spans="1:65" s="1" customFormat="1" ht="24" customHeight="1" x14ac:dyDescent="0.2">
      <c r="A272" s="28"/>
      <c r="B272" s="153"/>
      <c r="C272" s="154" t="s">
        <v>629</v>
      </c>
      <c r="D272" s="154" t="s">
        <v>124</v>
      </c>
      <c r="E272" s="155" t="s">
        <v>630</v>
      </c>
      <c r="F272" s="156" t="s">
        <v>631</v>
      </c>
      <c r="G272" s="157" t="s">
        <v>127</v>
      </c>
      <c r="H272" s="158">
        <v>18.934999999999999</v>
      </c>
      <c r="I272" s="159">
        <v>511</v>
      </c>
      <c r="J272" s="160">
        <f t="shared" si="80"/>
        <v>9675.7900000000009</v>
      </c>
      <c r="K272" s="161"/>
      <c r="L272" s="29"/>
      <c r="M272" s="162" t="s">
        <v>1</v>
      </c>
      <c r="N272" s="163" t="s">
        <v>37</v>
      </c>
      <c r="O272" s="54"/>
      <c r="P272" s="164">
        <f t="shared" si="81"/>
        <v>0</v>
      </c>
      <c r="Q272" s="164">
        <v>3.0000000000000001E-3</v>
      </c>
      <c r="R272" s="164">
        <f t="shared" si="82"/>
        <v>5.6804999999999994E-2</v>
      </c>
      <c r="S272" s="164">
        <v>0</v>
      </c>
      <c r="T272" s="165">
        <f t="shared" si="83"/>
        <v>0</v>
      </c>
      <c r="U272" s="28"/>
      <c r="V272" s="28"/>
      <c r="W272" s="28"/>
      <c r="X272" s="28"/>
      <c r="Y272" s="28"/>
      <c r="Z272" s="28"/>
      <c r="AA272" s="28"/>
      <c r="AB272" s="28"/>
      <c r="AC272" s="28"/>
      <c r="AD272" s="28"/>
      <c r="AE272" s="28"/>
      <c r="AR272" s="166" t="s">
        <v>191</v>
      </c>
      <c r="AT272" s="166" t="s">
        <v>124</v>
      </c>
      <c r="AU272" s="166" t="s">
        <v>129</v>
      </c>
      <c r="AY272" s="13" t="s">
        <v>121</v>
      </c>
      <c r="BE272" s="167">
        <f t="shared" si="84"/>
        <v>0</v>
      </c>
      <c r="BF272" s="167">
        <f t="shared" si="85"/>
        <v>9675.7900000000009</v>
      </c>
      <c r="BG272" s="167">
        <f t="shared" si="86"/>
        <v>0</v>
      </c>
      <c r="BH272" s="167">
        <f t="shared" si="87"/>
        <v>0</v>
      </c>
      <c r="BI272" s="167">
        <f t="shared" si="88"/>
        <v>0</v>
      </c>
      <c r="BJ272" s="13" t="s">
        <v>129</v>
      </c>
      <c r="BK272" s="167">
        <f t="shared" si="89"/>
        <v>9675.7900000000009</v>
      </c>
      <c r="BL272" s="13" t="s">
        <v>191</v>
      </c>
      <c r="BM272" s="166" t="s">
        <v>632</v>
      </c>
    </row>
    <row r="273" spans="1:65" s="1" customFormat="1" ht="16.5" customHeight="1" x14ac:dyDescent="0.2">
      <c r="A273" s="28"/>
      <c r="B273" s="153"/>
      <c r="C273" s="168" t="s">
        <v>633</v>
      </c>
      <c r="D273" s="168" t="s">
        <v>151</v>
      </c>
      <c r="E273" s="169" t="s">
        <v>634</v>
      </c>
      <c r="F273" s="170" t="s">
        <v>635</v>
      </c>
      <c r="G273" s="171" t="s">
        <v>127</v>
      </c>
      <c r="H273" s="172">
        <v>20.829000000000001</v>
      </c>
      <c r="I273" s="173">
        <v>300</v>
      </c>
      <c r="J273" s="174">
        <f t="shared" si="80"/>
        <v>6248.7</v>
      </c>
      <c r="K273" s="175"/>
      <c r="L273" s="176"/>
      <c r="M273" s="177" t="s">
        <v>1</v>
      </c>
      <c r="N273" s="178" t="s">
        <v>37</v>
      </c>
      <c r="O273" s="54"/>
      <c r="P273" s="164">
        <f t="shared" si="81"/>
        <v>0</v>
      </c>
      <c r="Q273" s="164">
        <v>1.38E-2</v>
      </c>
      <c r="R273" s="164">
        <f t="shared" si="82"/>
        <v>0.28744019999999998</v>
      </c>
      <c r="S273" s="164">
        <v>0</v>
      </c>
      <c r="T273" s="165">
        <f t="shared" si="83"/>
        <v>0</v>
      </c>
      <c r="U273" s="28"/>
      <c r="V273" s="28"/>
      <c r="W273" s="28"/>
      <c r="X273" s="28"/>
      <c r="Y273" s="28"/>
      <c r="Z273" s="28"/>
      <c r="AA273" s="28"/>
      <c r="AB273" s="28"/>
      <c r="AC273" s="28"/>
      <c r="AD273" s="28"/>
      <c r="AE273" s="28"/>
      <c r="AR273" s="166" t="s">
        <v>225</v>
      </c>
      <c r="AT273" s="166" t="s">
        <v>151</v>
      </c>
      <c r="AU273" s="166" t="s">
        <v>129</v>
      </c>
      <c r="AY273" s="13" t="s">
        <v>121</v>
      </c>
      <c r="BE273" s="167">
        <f t="shared" si="84"/>
        <v>0</v>
      </c>
      <c r="BF273" s="167">
        <f t="shared" si="85"/>
        <v>6248.7</v>
      </c>
      <c r="BG273" s="167">
        <f t="shared" si="86"/>
        <v>0</v>
      </c>
      <c r="BH273" s="167">
        <f t="shared" si="87"/>
        <v>0</v>
      </c>
      <c r="BI273" s="167">
        <f t="shared" si="88"/>
        <v>0</v>
      </c>
      <c r="BJ273" s="13" t="s">
        <v>129</v>
      </c>
      <c r="BK273" s="167">
        <f t="shared" si="89"/>
        <v>6248.7</v>
      </c>
      <c r="BL273" s="13" t="s">
        <v>191</v>
      </c>
      <c r="BM273" s="166" t="s">
        <v>636</v>
      </c>
    </row>
    <row r="274" spans="1:65" s="1" customFormat="1" ht="16.5" customHeight="1" x14ac:dyDescent="0.2">
      <c r="A274" s="28"/>
      <c r="B274" s="153"/>
      <c r="C274" s="154" t="s">
        <v>637</v>
      </c>
      <c r="D274" s="154" t="s">
        <v>124</v>
      </c>
      <c r="E274" s="155" t="s">
        <v>638</v>
      </c>
      <c r="F274" s="156" t="s">
        <v>639</v>
      </c>
      <c r="G274" s="157" t="s">
        <v>175</v>
      </c>
      <c r="H274" s="158">
        <v>9.08</v>
      </c>
      <c r="I274" s="159">
        <v>150</v>
      </c>
      <c r="J274" s="160">
        <f t="shared" si="80"/>
        <v>1362</v>
      </c>
      <c r="K274" s="161"/>
      <c r="L274" s="29"/>
      <c r="M274" s="162" t="s">
        <v>1</v>
      </c>
      <c r="N274" s="163" t="s">
        <v>37</v>
      </c>
      <c r="O274" s="54"/>
      <c r="P274" s="164">
        <f t="shared" si="81"/>
        <v>0</v>
      </c>
      <c r="Q274" s="164">
        <v>3.1E-4</v>
      </c>
      <c r="R274" s="164">
        <f t="shared" si="82"/>
        <v>2.8148000000000001E-3</v>
      </c>
      <c r="S274" s="164">
        <v>0</v>
      </c>
      <c r="T274" s="165">
        <f t="shared" si="83"/>
        <v>0</v>
      </c>
      <c r="U274" s="28"/>
      <c r="V274" s="28"/>
      <c r="W274" s="28"/>
      <c r="X274" s="28"/>
      <c r="Y274" s="28"/>
      <c r="Z274" s="28"/>
      <c r="AA274" s="28"/>
      <c r="AB274" s="28"/>
      <c r="AC274" s="28"/>
      <c r="AD274" s="28"/>
      <c r="AE274" s="28"/>
      <c r="AR274" s="166" t="s">
        <v>191</v>
      </c>
      <c r="AT274" s="166" t="s">
        <v>124</v>
      </c>
      <c r="AU274" s="166" t="s">
        <v>129</v>
      </c>
      <c r="AY274" s="13" t="s">
        <v>121</v>
      </c>
      <c r="BE274" s="167">
        <f t="shared" si="84"/>
        <v>0</v>
      </c>
      <c r="BF274" s="167">
        <f t="shared" si="85"/>
        <v>1362</v>
      </c>
      <c r="BG274" s="167">
        <f t="shared" si="86"/>
        <v>0</v>
      </c>
      <c r="BH274" s="167">
        <f t="shared" si="87"/>
        <v>0</v>
      </c>
      <c r="BI274" s="167">
        <f t="shared" si="88"/>
        <v>0</v>
      </c>
      <c r="BJ274" s="13" t="s">
        <v>129</v>
      </c>
      <c r="BK274" s="167">
        <f t="shared" si="89"/>
        <v>1362</v>
      </c>
      <c r="BL274" s="13" t="s">
        <v>191</v>
      </c>
      <c r="BM274" s="166" t="s">
        <v>640</v>
      </c>
    </row>
    <row r="275" spans="1:65" s="1" customFormat="1" ht="16.5" customHeight="1" x14ac:dyDescent="0.2">
      <c r="A275" s="28"/>
      <c r="B275" s="153"/>
      <c r="C275" s="154" t="s">
        <v>641</v>
      </c>
      <c r="D275" s="154" t="s">
        <v>124</v>
      </c>
      <c r="E275" s="155" t="s">
        <v>642</v>
      </c>
      <c r="F275" s="156" t="s">
        <v>643</v>
      </c>
      <c r="G275" s="157" t="s">
        <v>175</v>
      </c>
      <c r="H275" s="158">
        <v>15.12</v>
      </c>
      <c r="I275" s="159">
        <v>120</v>
      </c>
      <c r="J275" s="160">
        <f t="shared" si="80"/>
        <v>1814.4</v>
      </c>
      <c r="K275" s="161"/>
      <c r="L275" s="29"/>
      <c r="M275" s="162" t="s">
        <v>1</v>
      </c>
      <c r="N275" s="163" t="s">
        <v>37</v>
      </c>
      <c r="O275" s="54"/>
      <c r="P275" s="164">
        <f t="shared" si="81"/>
        <v>0</v>
      </c>
      <c r="Q275" s="164">
        <v>2.5999999999999998E-4</v>
      </c>
      <c r="R275" s="164">
        <f t="shared" si="82"/>
        <v>3.9311999999999993E-3</v>
      </c>
      <c r="S275" s="164">
        <v>0</v>
      </c>
      <c r="T275" s="165">
        <f t="shared" si="83"/>
        <v>0</v>
      </c>
      <c r="U275" s="28"/>
      <c r="V275" s="28"/>
      <c r="W275" s="28"/>
      <c r="X275" s="28"/>
      <c r="Y275" s="28"/>
      <c r="Z275" s="28"/>
      <c r="AA275" s="28"/>
      <c r="AB275" s="28"/>
      <c r="AC275" s="28"/>
      <c r="AD275" s="28"/>
      <c r="AE275" s="28"/>
      <c r="AR275" s="166" t="s">
        <v>191</v>
      </c>
      <c r="AT275" s="166" t="s">
        <v>124</v>
      </c>
      <c r="AU275" s="166" t="s">
        <v>129</v>
      </c>
      <c r="AY275" s="13" t="s">
        <v>121</v>
      </c>
      <c r="BE275" s="167">
        <f t="shared" si="84"/>
        <v>0</v>
      </c>
      <c r="BF275" s="167">
        <f t="shared" si="85"/>
        <v>1814.4</v>
      </c>
      <c r="BG275" s="167">
        <f t="shared" si="86"/>
        <v>0</v>
      </c>
      <c r="BH275" s="167">
        <f t="shared" si="87"/>
        <v>0</v>
      </c>
      <c r="BI275" s="167">
        <f t="shared" si="88"/>
        <v>0</v>
      </c>
      <c r="BJ275" s="13" t="s">
        <v>129</v>
      </c>
      <c r="BK275" s="167">
        <f t="shared" si="89"/>
        <v>1814.4</v>
      </c>
      <c r="BL275" s="13" t="s">
        <v>191</v>
      </c>
      <c r="BM275" s="166" t="s">
        <v>644</v>
      </c>
    </row>
    <row r="276" spans="1:65" s="1" customFormat="1" ht="16.5" customHeight="1" x14ac:dyDescent="0.2">
      <c r="A276" s="28"/>
      <c r="B276" s="153"/>
      <c r="C276" s="154" t="s">
        <v>645</v>
      </c>
      <c r="D276" s="154" t="s">
        <v>124</v>
      </c>
      <c r="E276" s="155" t="s">
        <v>646</v>
      </c>
      <c r="F276" s="156" t="s">
        <v>647</v>
      </c>
      <c r="G276" s="157" t="s">
        <v>127</v>
      </c>
      <c r="H276" s="158">
        <v>18.16</v>
      </c>
      <c r="I276" s="159">
        <v>44</v>
      </c>
      <c r="J276" s="160">
        <f t="shared" si="80"/>
        <v>799.04</v>
      </c>
      <c r="K276" s="161"/>
      <c r="L276" s="29"/>
      <c r="M276" s="162" t="s">
        <v>1</v>
      </c>
      <c r="N276" s="163" t="s">
        <v>37</v>
      </c>
      <c r="O276" s="54"/>
      <c r="P276" s="164">
        <f t="shared" si="81"/>
        <v>0</v>
      </c>
      <c r="Q276" s="164">
        <v>2.9999999999999997E-4</v>
      </c>
      <c r="R276" s="164">
        <f t="shared" si="82"/>
        <v>5.4479999999999997E-3</v>
      </c>
      <c r="S276" s="164">
        <v>0</v>
      </c>
      <c r="T276" s="165">
        <f t="shared" si="83"/>
        <v>0</v>
      </c>
      <c r="U276" s="28"/>
      <c r="V276" s="28"/>
      <c r="W276" s="28"/>
      <c r="X276" s="28"/>
      <c r="Y276" s="28"/>
      <c r="Z276" s="28"/>
      <c r="AA276" s="28"/>
      <c r="AB276" s="28"/>
      <c r="AC276" s="28"/>
      <c r="AD276" s="28"/>
      <c r="AE276" s="28"/>
      <c r="AR276" s="166" t="s">
        <v>191</v>
      </c>
      <c r="AT276" s="166" t="s">
        <v>124</v>
      </c>
      <c r="AU276" s="166" t="s">
        <v>129</v>
      </c>
      <c r="AY276" s="13" t="s">
        <v>121</v>
      </c>
      <c r="BE276" s="167">
        <f t="shared" si="84"/>
        <v>0</v>
      </c>
      <c r="BF276" s="167">
        <f t="shared" si="85"/>
        <v>799.04</v>
      </c>
      <c r="BG276" s="167">
        <f t="shared" si="86"/>
        <v>0</v>
      </c>
      <c r="BH276" s="167">
        <f t="shared" si="87"/>
        <v>0</v>
      </c>
      <c r="BI276" s="167">
        <f t="shared" si="88"/>
        <v>0</v>
      </c>
      <c r="BJ276" s="13" t="s">
        <v>129</v>
      </c>
      <c r="BK276" s="167">
        <f t="shared" si="89"/>
        <v>799.04</v>
      </c>
      <c r="BL276" s="13" t="s">
        <v>191</v>
      </c>
      <c r="BM276" s="166" t="s">
        <v>648</v>
      </c>
    </row>
    <row r="277" spans="1:65" s="1" customFormat="1" ht="24" customHeight="1" x14ac:dyDescent="0.2">
      <c r="A277" s="28"/>
      <c r="B277" s="153"/>
      <c r="C277" s="154" t="s">
        <v>649</v>
      </c>
      <c r="D277" s="154" t="s">
        <v>124</v>
      </c>
      <c r="E277" s="155" t="s">
        <v>650</v>
      </c>
      <c r="F277" s="156" t="s">
        <v>651</v>
      </c>
      <c r="G277" s="157" t="s">
        <v>259</v>
      </c>
      <c r="H277" s="179">
        <v>108</v>
      </c>
      <c r="I277" s="159">
        <v>72</v>
      </c>
      <c r="J277" s="160">
        <f t="shared" si="80"/>
        <v>7776</v>
      </c>
      <c r="K277" s="161"/>
      <c r="L277" s="29"/>
      <c r="M277" s="162" t="s">
        <v>1</v>
      </c>
      <c r="N277" s="163" t="s">
        <v>37</v>
      </c>
      <c r="O277" s="54"/>
      <c r="P277" s="164">
        <f t="shared" si="81"/>
        <v>0</v>
      </c>
      <c r="Q277" s="164">
        <v>0</v>
      </c>
      <c r="R277" s="164">
        <f t="shared" si="82"/>
        <v>0</v>
      </c>
      <c r="S277" s="164">
        <v>0</v>
      </c>
      <c r="T277" s="165">
        <f t="shared" si="83"/>
        <v>0</v>
      </c>
      <c r="U277" s="28"/>
      <c r="V277" s="28"/>
      <c r="W277" s="28"/>
      <c r="X277" s="28"/>
      <c r="Y277" s="28"/>
      <c r="Z277" s="28"/>
      <c r="AA277" s="28"/>
      <c r="AB277" s="28"/>
      <c r="AC277" s="28"/>
      <c r="AD277" s="28"/>
      <c r="AE277" s="28"/>
      <c r="AR277" s="166" t="s">
        <v>191</v>
      </c>
      <c r="AT277" s="166" t="s">
        <v>124</v>
      </c>
      <c r="AU277" s="166" t="s">
        <v>129</v>
      </c>
      <c r="AY277" s="13" t="s">
        <v>121</v>
      </c>
      <c r="BE277" s="167">
        <f t="shared" si="84"/>
        <v>0</v>
      </c>
      <c r="BF277" s="167">
        <f t="shared" si="85"/>
        <v>7776</v>
      </c>
      <c r="BG277" s="167">
        <f t="shared" si="86"/>
        <v>0</v>
      </c>
      <c r="BH277" s="167">
        <f t="shared" si="87"/>
        <v>0</v>
      </c>
      <c r="BI277" s="167">
        <f t="shared" si="88"/>
        <v>0</v>
      </c>
      <c r="BJ277" s="13" t="s">
        <v>129</v>
      </c>
      <c r="BK277" s="167">
        <f t="shared" si="89"/>
        <v>7776</v>
      </c>
      <c r="BL277" s="13" t="s">
        <v>191</v>
      </c>
      <c r="BM277" s="166" t="s">
        <v>652</v>
      </c>
    </row>
    <row r="278" spans="1:65" s="1" customFormat="1" ht="24" customHeight="1" x14ac:dyDescent="0.2">
      <c r="A278" s="28"/>
      <c r="B278" s="153"/>
      <c r="C278" s="154" t="s">
        <v>653</v>
      </c>
      <c r="D278" s="154" t="s">
        <v>124</v>
      </c>
      <c r="E278" s="155" t="s">
        <v>654</v>
      </c>
      <c r="F278" s="156" t="s">
        <v>655</v>
      </c>
      <c r="G278" s="157" t="s">
        <v>259</v>
      </c>
      <c r="H278" s="179">
        <v>108</v>
      </c>
      <c r="I278" s="159">
        <v>70</v>
      </c>
      <c r="J278" s="160">
        <f t="shared" si="80"/>
        <v>7560</v>
      </c>
      <c r="K278" s="161"/>
      <c r="L278" s="29"/>
      <c r="M278" s="162" t="s">
        <v>1</v>
      </c>
      <c r="N278" s="163" t="s">
        <v>37</v>
      </c>
      <c r="O278" s="54"/>
      <c r="P278" s="164">
        <f t="shared" si="81"/>
        <v>0</v>
      </c>
      <c r="Q278" s="164">
        <v>0</v>
      </c>
      <c r="R278" s="164">
        <f t="shared" si="82"/>
        <v>0</v>
      </c>
      <c r="S278" s="164">
        <v>0</v>
      </c>
      <c r="T278" s="165">
        <f t="shared" si="83"/>
        <v>0</v>
      </c>
      <c r="U278" s="28"/>
      <c r="V278" s="28"/>
      <c r="W278" s="28"/>
      <c r="X278" s="28"/>
      <c r="Y278" s="28"/>
      <c r="Z278" s="28"/>
      <c r="AA278" s="28"/>
      <c r="AB278" s="28"/>
      <c r="AC278" s="28"/>
      <c r="AD278" s="28"/>
      <c r="AE278" s="28"/>
      <c r="AR278" s="166" t="s">
        <v>191</v>
      </c>
      <c r="AT278" s="166" t="s">
        <v>124</v>
      </c>
      <c r="AU278" s="166" t="s">
        <v>129</v>
      </c>
      <c r="AY278" s="13" t="s">
        <v>121</v>
      </c>
      <c r="BE278" s="167">
        <f t="shared" si="84"/>
        <v>0</v>
      </c>
      <c r="BF278" s="167">
        <f t="shared" si="85"/>
        <v>7560</v>
      </c>
      <c r="BG278" s="167">
        <f t="shared" si="86"/>
        <v>0</v>
      </c>
      <c r="BH278" s="167">
        <f t="shared" si="87"/>
        <v>0</v>
      </c>
      <c r="BI278" s="167">
        <f t="shared" si="88"/>
        <v>0</v>
      </c>
      <c r="BJ278" s="13" t="s">
        <v>129</v>
      </c>
      <c r="BK278" s="167">
        <f t="shared" si="89"/>
        <v>7560</v>
      </c>
      <c r="BL278" s="13" t="s">
        <v>191</v>
      </c>
      <c r="BM278" s="166" t="s">
        <v>656</v>
      </c>
    </row>
    <row r="279" spans="1:65" s="11" customFormat="1" ht="22.9" customHeight="1" x14ac:dyDescent="0.2">
      <c r="B279" s="140"/>
      <c r="D279" s="141" t="s">
        <v>70</v>
      </c>
      <c r="E279" s="151" t="s">
        <v>657</v>
      </c>
      <c r="F279" s="151" t="s">
        <v>658</v>
      </c>
      <c r="I279" s="143"/>
      <c r="J279" s="152">
        <f>BK279</f>
        <v>2339.88</v>
      </c>
      <c r="L279" s="140"/>
      <c r="M279" s="145"/>
      <c r="N279" s="146"/>
      <c r="O279" s="146"/>
      <c r="P279" s="147">
        <f>SUM(P280:P282)</f>
        <v>0</v>
      </c>
      <c r="Q279" s="146"/>
      <c r="R279" s="147">
        <f>SUM(R280:R282)</f>
        <v>1.7565599999999999E-3</v>
      </c>
      <c r="S279" s="146"/>
      <c r="T279" s="148">
        <f>SUM(T280:T282)</f>
        <v>0</v>
      </c>
      <c r="AR279" s="141" t="s">
        <v>129</v>
      </c>
      <c r="AT279" s="149" t="s">
        <v>70</v>
      </c>
      <c r="AU279" s="149" t="s">
        <v>76</v>
      </c>
      <c r="AY279" s="141" t="s">
        <v>121</v>
      </c>
      <c r="BK279" s="150">
        <f>SUM(BK280:BK282)</f>
        <v>2339.88</v>
      </c>
    </row>
    <row r="280" spans="1:65" s="1" customFormat="1" ht="24" customHeight="1" x14ac:dyDescent="0.2">
      <c r="A280" s="28"/>
      <c r="B280" s="153"/>
      <c r="C280" s="154" t="s">
        <v>659</v>
      </c>
      <c r="D280" s="154" t="s">
        <v>124</v>
      </c>
      <c r="E280" s="155" t="s">
        <v>660</v>
      </c>
      <c r="F280" s="156" t="s">
        <v>661</v>
      </c>
      <c r="G280" s="157" t="s">
        <v>127</v>
      </c>
      <c r="H280" s="158">
        <v>4.9000000000000004</v>
      </c>
      <c r="I280" s="159">
        <v>148</v>
      </c>
      <c r="J280" s="160">
        <f>ROUND(I280*H280,2)</f>
        <v>725.2</v>
      </c>
      <c r="K280" s="161"/>
      <c r="L280" s="29"/>
      <c r="M280" s="162" t="s">
        <v>1</v>
      </c>
      <c r="N280" s="163" t="s">
        <v>37</v>
      </c>
      <c r="O280" s="54"/>
      <c r="P280" s="164">
        <f>O280*H280</f>
        <v>0</v>
      </c>
      <c r="Q280" s="164">
        <v>0</v>
      </c>
      <c r="R280" s="164">
        <f>Q280*H280</f>
        <v>0</v>
      </c>
      <c r="S280" s="164">
        <v>0</v>
      </c>
      <c r="T280" s="165">
        <f>S280*H280</f>
        <v>0</v>
      </c>
      <c r="U280" s="28"/>
      <c r="V280" s="28"/>
      <c r="W280" s="28"/>
      <c r="X280" s="28"/>
      <c r="Y280" s="28"/>
      <c r="Z280" s="28"/>
      <c r="AA280" s="28"/>
      <c r="AB280" s="28"/>
      <c r="AC280" s="28"/>
      <c r="AD280" s="28"/>
      <c r="AE280" s="28"/>
      <c r="AR280" s="166" t="s">
        <v>191</v>
      </c>
      <c r="AT280" s="166" t="s">
        <v>124</v>
      </c>
      <c r="AU280" s="166" t="s">
        <v>129</v>
      </c>
      <c r="AY280" s="13" t="s">
        <v>121</v>
      </c>
      <c r="BE280" s="167">
        <f>IF(N280="základní",J280,0)</f>
        <v>0</v>
      </c>
      <c r="BF280" s="167">
        <f>IF(N280="snížená",J280,0)</f>
        <v>725.2</v>
      </c>
      <c r="BG280" s="167">
        <f>IF(N280="zákl. přenesená",J280,0)</f>
        <v>0</v>
      </c>
      <c r="BH280" s="167">
        <f>IF(N280="sníž. přenesená",J280,0)</f>
        <v>0</v>
      </c>
      <c r="BI280" s="167">
        <f>IF(N280="nulová",J280,0)</f>
        <v>0</v>
      </c>
      <c r="BJ280" s="13" t="s">
        <v>129</v>
      </c>
      <c r="BK280" s="167">
        <f>ROUND(I280*H280,2)</f>
        <v>725.2</v>
      </c>
      <c r="BL280" s="13" t="s">
        <v>191</v>
      </c>
      <c r="BM280" s="166" t="s">
        <v>662</v>
      </c>
    </row>
    <row r="281" spans="1:65" s="1" customFormat="1" ht="24" customHeight="1" x14ac:dyDescent="0.2">
      <c r="A281" s="28"/>
      <c r="B281" s="153"/>
      <c r="C281" s="154" t="s">
        <v>663</v>
      </c>
      <c r="D281" s="154" t="s">
        <v>124</v>
      </c>
      <c r="E281" s="155" t="s">
        <v>664</v>
      </c>
      <c r="F281" s="156" t="s">
        <v>665</v>
      </c>
      <c r="G281" s="157" t="s">
        <v>127</v>
      </c>
      <c r="H281" s="158">
        <v>6.7560000000000002</v>
      </c>
      <c r="I281" s="159">
        <v>115</v>
      </c>
      <c r="J281" s="160">
        <f>ROUND(I281*H281,2)</f>
        <v>776.94</v>
      </c>
      <c r="K281" s="161"/>
      <c r="L281" s="29"/>
      <c r="M281" s="162" t="s">
        <v>1</v>
      </c>
      <c r="N281" s="163" t="s">
        <v>37</v>
      </c>
      <c r="O281" s="54"/>
      <c r="P281" s="164">
        <f>O281*H281</f>
        <v>0</v>
      </c>
      <c r="Q281" s="164">
        <v>1.3999999999999999E-4</v>
      </c>
      <c r="R281" s="164">
        <f>Q281*H281</f>
        <v>9.4583999999999998E-4</v>
      </c>
      <c r="S281" s="164">
        <v>0</v>
      </c>
      <c r="T281" s="165">
        <f>S281*H281</f>
        <v>0</v>
      </c>
      <c r="U281" s="28"/>
      <c r="V281" s="28"/>
      <c r="W281" s="28"/>
      <c r="X281" s="28"/>
      <c r="Y281" s="28"/>
      <c r="Z281" s="28"/>
      <c r="AA281" s="28"/>
      <c r="AB281" s="28"/>
      <c r="AC281" s="28"/>
      <c r="AD281" s="28"/>
      <c r="AE281" s="28"/>
      <c r="AR281" s="166" t="s">
        <v>191</v>
      </c>
      <c r="AT281" s="166" t="s">
        <v>124</v>
      </c>
      <c r="AU281" s="166" t="s">
        <v>129</v>
      </c>
      <c r="AY281" s="13" t="s">
        <v>121</v>
      </c>
      <c r="BE281" s="167">
        <f>IF(N281="základní",J281,0)</f>
        <v>0</v>
      </c>
      <c r="BF281" s="167">
        <f>IF(N281="snížená",J281,0)</f>
        <v>776.94</v>
      </c>
      <c r="BG281" s="167">
        <f>IF(N281="zákl. přenesená",J281,0)</f>
        <v>0</v>
      </c>
      <c r="BH281" s="167">
        <f>IF(N281="sníž. přenesená",J281,0)</f>
        <v>0</v>
      </c>
      <c r="BI281" s="167">
        <f>IF(N281="nulová",J281,0)</f>
        <v>0</v>
      </c>
      <c r="BJ281" s="13" t="s">
        <v>129</v>
      </c>
      <c r="BK281" s="167">
        <f>ROUND(I281*H281,2)</f>
        <v>776.94</v>
      </c>
      <c r="BL281" s="13" t="s">
        <v>191</v>
      </c>
      <c r="BM281" s="166" t="s">
        <v>666</v>
      </c>
    </row>
    <row r="282" spans="1:65" s="1" customFormat="1" ht="24" customHeight="1" x14ac:dyDescent="0.2">
      <c r="A282" s="28"/>
      <c r="B282" s="153"/>
      <c r="C282" s="154" t="s">
        <v>667</v>
      </c>
      <c r="D282" s="154" t="s">
        <v>124</v>
      </c>
      <c r="E282" s="155" t="s">
        <v>668</v>
      </c>
      <c r="F282" s="156" t="s">
        <v>669</v>
      </c>
      <c r="G282" s="157" t="s">
        <v>127</v>
      </c>
      <c r="H282" s="158">
        <v>6.7560000000000002</v>
      </c>
      <c r="I282" s="159">
        <v>124</v>
      </c>
      <c r="J282" s="160">
        <f>ROUND(I282*H282,2)</f>
        <v>837.74</v>
      </c>
      <c r="K282" s="161"/>
      <c r="L282" s="29"/>
      <c r="M282" s="162" t="s">
        <v>1</v>
      </c>
      <c r="N282" s="163" t="s">
        <v>37</v>
      </c>
      <c r="O282" s="54"/>
      <c r="P282" s="164">
        <f>O282*H282</f>
        <v>0</v>
      </c>
      <c r="Q282" s="164">
        <v>1.2E-4</v>
      </c>
      <c r="R282" s="164">
        <f>Q282*H282</f>
        <v>8.1072000000000002E-4</v>
      </c>
      <c r="S282" s="164">
        <v>0</v>
      </c>
      <c r="T282" s="165">
        <f>S282*H282</f>
        <v>0</v>
      </c>
      <c r="U282" s="28"/>
      <c r="V282" s="28"/>
      <c r="W282" s="28"/>
      <c r="X282" s="28"/>
      <c r="Y282" s="28"/>
      <c r="Z282" s="28"/>
      <c r="AA282" s="28"/>
      <c r="AB282" s="28"/>
      <c r="AC282" s="28"/>
      <c r="AD282" s="28"/>
      <c r="AE282" s="28"/>
      <c r="AR282" s="166" t="s">
        <v>191</v>
      </c>
      <c r="AT282" s="166" t="s">
        <v>124</v>
      </c>
      <c r="AU282" s="166" t="s">
        <v>129</v>
      </c>
      <c r="AY282" s="13" t="s">
        <v>121</v>
      </c>
      <c r="BE282" s="167">
        <f>IF(N282="základní",J282,0)</f>
        <v>0</v>
      </c>
      <c r="BF282" s="167">
        <f>IF(N282="snížená",J282,0)</f>
        <v>837.74</v>
      </c>
      <c r="BG282" s="167">
        <f>IF(N282="zákl. přenesená",J282,0)</f>
        <v>0</v>
      </c>
      <c r="BH282" s="167">
        <f>IF(N282="sníž. přenesená",J282,0)</f>
        <v>0</v>
      </c>
      <c r="BI282" s="167">
        <f>IF(N282="nulová",J282,0)</f>
        <v>0</v>
      </c>
      <c r="BJ282" s="13" t="s">
        <v>129</v>
      </c>
      <c r="BK282" s="167">
        <f>ROUND(I282*H282,2)</f>
        <v>837.74</v>
      </c>
      <c r="BL282" s="13" t="s">
        <v>191</v>
      </c>
      <c r="BM282" s="166" t="s">
        <v>670</v>
      </c>
    </row>
    <row r="283" spans="1:65" s="11" customFormat="1" ht="22.9" customHeight="1" x14ac:dyDescent="0.2">
      <c r="B283" s="140"/>
      <c r="D283" s="141" t="s">
        <v>70</v>
      </c>
      <c r="E283" s="151" t="s">
        <v>671</v>
      </c>
      <c r="F283" s="151" t="s">
        <v>672</v>
      </c>
      <c r="I283" s="143"/>
      <c r="J283" s="152">
        <f>BK283</f>
        <v>31701.179999999997</v>
      </c>
      <c r="L283" s="140"/>
      <c r="M283" s="145"/>
      <c r="N283" s="146"/>
      <c r="O283" s="146"/>
      <c r="P283" s="147">
        <f>SUM(P284:P289)</f>
        <v>0</v>
      </c>
      <c r="Q283" s="146"/>
      <c r="R283" s="147">
        <f>SUM(R284:R289)</f>
        <v>0.34078646000000001</v>
      </c>
      <c r="S283" s="146"/>
      <c r="T283" s="148">
        <f>SUM(T284:T289)</f>
        <v>7.2173370000000001E-2</v>
      </c>
      <c r="AR283" s="141" t="s">
        <v>129</v>
      </c>
      <c r="AT283" s="149" t="s">
        <v>70</v>
      </c>
      <c r="AU283" s="149" t="s">
        <v>76</v>
      </c>
      <c r="AY283" s="141" t="s">
        <v>121</v>
      </c>
      <c r="BK283" s="150">
        <f>SUM(BK284:BK289)</f>
        <v>31701.179999999997</v>
      </c>
    </row>
    <row r="284" spans="1:65" s="1" customFormat="1" ht="16.5" customHeight="1" x14ac:dyDescent="0.2">
      <c r="A284" s="28"/>
      <c r="B284" s="153"/>
      <c r="C284" s="154" t="s">
        <v>673</v>
      </c>
      <c r="D284" s="154" t="s">
        <v>124</v>
      </c>
      <c r="E284" s="155" t="s">
        <v>674</v>
      </c>
      <c r="F284" s="156" t="s">
        <v>675</v>
      </c>
      <c r="G284" s="157" t="s">
        <v>127</v>
      </c>
      <c r="H284" s="158">
        <v>227.90199999999999</v>
      </c>
      <c r="I284" s="159">
        <v>35</v>
      </c>
      <c r="J284" s="160">
        <f t="shared" ref="J284:J289" si="90">ROUND(I284*H284,2)</f>
        <v>7976.57</v>
      </c>
      <c r="K284" s="161"/>
      <c r="L284" s="29"/>
      <c r="M284" s="162" t="s">
        <v>1</v>
      </c>
      <c r="N284" s="163" t="s">
        <v>37</v>
      </c>
      <c r="O284" s="54"/>
      <c r="P284" s="164">
        <f t="shared" ref="P284:P289" si="91">O284*H284</f>
        <v>0</v>
      </c>
      <c r="Q284" s="164">
        <v>1E-3</v>
      </c>
      <c r="R284" s="164">
        <f t="shared" ref="R284:R289" si="92">Q284*H284</f>
        <v>0.22790199999999999</v>
      </c>
      <c r="S284" s="164">
        <v>3.1E-4</v>
      </c>
      <c r="T284" s="165">
        <f t="shared" ref="T284:T289" si="93">S284*H284</f>
        <v>7.0649619999999996E-2</v>
      </c>
      <c r="U284" s="28"/>
      <c r="V284" s="28"/>
      <c r="W284" s="28"/>
      <c r="X284" s="28"/>
      <c r="Y284" s="28"/>
      <c r="Z284" s="28"/>
      <c r="AA284" s="28"/>
      <c r="AB284" s="28"/>
      <c r="AC284" s="28"/>
      <c r="AD284" s="28"/>
      <c r="AE284" s="28"/>
      <c r="AR284" s="166" t="s">
        <v>191</v>
      </c>
      <c r="AT284" s="166" t="s">
        <v>124</v>
      </c>
      <c r="AU284" s="166" t="s">
        <v>129</v>
      </c>
      <c r="AY284" s="13" t="s">
        <v>121</v>
      </c>
      <c r="BE284" s="167">
        <f t="shared" ref="BE284:BE289" si="94">IF(N284="základní",J284,0)</f>
        <v>0</v>
      </c>
      <c r="BF284" s="167">
        <f t="shared" ref="BF284:BF289" si="95">IF(N284="snížená",J284,0)</f>
        <v>7976.57</v>
      </c>
      <c r="BG284" s="167">
        <f t="shared" ref="BG284:BG289" si="96">IF(N284="zákl. přenesená",J284,0)</f>
        <v>0</v>
      </c>
      <c r="BH284" s="167">
        <f t="shared" ref="BH284:BH289" si="97">IF(N284="sníž. přenesená",J284,0)</f>
        <v>0</v>
      </c>
      <c r="BI284" s="167">
        <f t="shared" ref="BI284:BI289" si="98">IF(N284="nulová",J284,0)</f>
        <v>0</v>
      </c>
      <c r="BJ284" s="13" t="s">
        <v>129</v>
      </c>
      <c r="BK284" s="167">
        <f t="shared" ref="BK284:BK289" si="99">ROUND(I284*H284,2)</f>
        <v>7976.57</v>
      </c>
      <c r="BL284" s="13" t="s">
        <v>191</v>
      </c>
      <c r="BM284" s="166" t="s">
        <v>676</v>
      </c>
    </row>
    <row r="285" spans="1:65" s="1" customFormat="1" ht="16.5" customHeight="1" x14ac:dyDescent="0.2">
      <c r="A285" s="28"/>
      <c r="B285" s="153"/>
      <c r="C285" s="154" t="s">
        <v>677</v>
      </c>
      <c r="D285" s="154" t="s">
        <v>124</v>
      </c>
      <c r="E285" s="155" t="s">
        <v>678</v>
      </c>
      <c r="F285" s="156" t="s">
        <v>679</v>
      </c>
      <c r="G285" s="157" t="s">
        <v>127</v>
      </c>
      <c r="H285" s="158">
        <v>6.0949999999999998</v>
      </c>
      <c r="I285" s="159">
        <v>61</v>
      </c>
      <c r="J285" s="160">
        <f t="shared" si="90"/>
        <v>371.8</v>
      </c>
      <c r="K285" s="161"/>
      <c r="L285" s="29"/>
      <c r="M285" s="162" t="s">
        <v>1</v>
      </c>
      <c r="N285" s="163" t="s">
        <v>37</v>
      </c>
      <c r="O285" s="54"/>
      <c r="P285" s="164">
        <f t="shared" si="91"/>
        <v>0</v>
      </c>
      <c r="Q285" s="164">
        <v>0</v>
      </c>
      <c r="R285" s="164">
        <f t="shared" si="92"/>
        <v>0</v>
      </c>
      <c r="S285" s="164">
        <v>2.5000000000000001E-4</v>
      </c>
      <c r="T285" s="165">
        <f t="shared" si="93"/>
        <v>1.5237499999999999E-3</v>
      </c>
      <c r="U285" s="28"/>
      <c r="V285" s="28"/>
      <c r="W285" s="28"/>
      <c r="X285" s="28"/>
      <c r="Y285" s="28"/>
      <c r="Z285" s="28"/>
      <c r="AA285" s="28"/>
      <c r="AB285" s="28"/>
      <c r="AC285" s="28"/>
      <c r="AD285" s="28"/>
      <c r="AE285" s="28"/>
      <c r="AR285" s="166" t="s">
        <v>191</v>
      </c>
      <c r="AT285" s="166" t="s">
        <v>124</v>
      </c>
      <c r="AU285" s="166" t="s">
        <v>129</v>
      </c>
      <c r="AY285" s="13" t="s">
        <v>121</v>
      </c>
      <c r="BE285" s="167">
        <f t="shared" si="94"/>
        <v>0</v>
      </c>
      <c r="BF285" s="167">
        <f t="shared" si="95"/>
        <v>371.8</v>
      </c>
      <c r="BG285" s="167">
        <f t="shared" si="96"/>
        <v>0</v>
      </c>
      <c r="BH285" s="167">
        <f t="shared" si="97"/>
        <v>0</v>
      </c>
      <c r="BI285" s="167">
        <f t="shared" si="98"/>
        <v>0</v>
      </c>
      <c r="BJ285" s="13" t="s">
        <v>129</v>
      </c>
      <c r="BK285" s="167">
        <f t="shared" si="99"/>
        <v>371.8</v>
      </c>
      <c r="BL285" s="13" t="s">
        <v>191</v>
      </c>
      <c r="BM285" s="166" t="s">
        <v>680</v>
      </c>
    </row>
    <row r="286" spans="1:65" s="1" customFormat="1" ht="24" customHeight="1" x14ac:dyDescent="0.2">
      <c r="A286" s="28"/>
      <c r="B286" s="153"/>
      <c r="C286" s="154" t="s">
        <v>681</v>
      </c>
      <c r="D286" s="154" t="s">
        <v>124</v>
      </c>
      <c r="E286" s="155" t="s">
        <v>682</v>
      </c>
      <c r="F286" s="156" t="s">
        <v>683</v>
      </c>
      <c r="G286" s="157" t="s">
        <v>127</v>
      </c>
      <c r="H286" s="158">
        <v>25.571000000000002</v>
      </c>
      <c r="I286" s="159">
        <v>8</v>
      </c>
      <c r="J286" s="160">
        <f t="shared" si="90"/>
        <v>204.57</v>
      </c>
      <c r="K286" s="161"/>
      <c r="L286" s="29"/>
      <c r="M286" s="162" t="s">
        <v>1</v>
      </c>
      <c r="N286" s="163" t="s">
        <v>37</v>
      </c>
      <c r="O286" s="54"/>
      <c r="P286" s="164">
        <f t="shared" si="91"/>
        <v>0</v>
      </c>
      <c r="Q286" s="164">
        <v>0</v>
      </c>
      <c r="R286" s="164">
        <f t="shared" si="92"/>
        <v>0</v>
      </c>
      <c r="S286" s="164">
        <v>0</v>
      </c>
      <c r="T286" s="165">
        <f t="shared" si="93"/>
        <v>0</v>
      </c>
      <c r="U286" s="28"/>
      <c r="V286" s="28"/>
      <c r="W286" s="28"/>
      <c r="X286" s="28"/>
      <c r="Y286" s="28"/>
      <c r="Z286" s="28"/>
      <c r="AA286" s="28"/>
      <c r="AB286" s="28"/>
      <c r="AC286" s="28"/>
      <c r="AD286" s="28"/>
      <c r="AE286" s="28"/>
      <c r="AR286" s="166" t="s">
        <v>191</v>
      </c>
      <c r="AT286" s="166" t="s">
        <v>124</v>
      </c>
      <c r="AU286" s="166" t="s">
        <v>129</v>
      </c>
      <c r="AY286" s="13" t="s">
        <v>121</v>
      </c>
      <c r="BE286" s="167">
        <f t="shared" si="94"/>
        <v>0</v>
      </c>
      <c r="BF286" s="167">
        <f t="shared" si="95"/>
        <v>204.57</v>
      </c>
      <c r="BG286" s="167">
        <f t="shared" si="96"/>
        <v>0</v>
      </c>
      <c r="BH286" s="167">
        <f t="shared" si="97"/>
        <v>0</v>
      </c>
      <c r="BI286" s="167">
        <f t="shared" si="98"/>
        <v>0</v>
      </c>
      <c r="BJ286" s="13" t="s">
        <v>129</v>
      </c>
      <c r="BK286" s="167">
        <f t="shared" si="99"/>
        <v>204.57</v>
      </c>
      <c r="BL286" s="13" t="s">
        <v>191</v>
      </c>
      <c r="BM286" s="166" t="s">
        <v>684</v>
      </c>
    </row>
    <row r="287" spans="1:65" s="1" customFormat="1" ht="16.5" customHeight="1" x14ac:dyDescent="0.2">
      <c r="A287" s="28"/>
      <c r="B287" s="153"/>
      <c r="C287" s="168" t="s">
        <v>685</v>
      </c>
      <c r="D287" s="168" t="s">
        <v>151</v>
      </c>
      <c r="E287" s="169" t="s">
        <v>686</v>
      </c>
      <c r="F287" s="170" t="s">
        <v>687</v>
      </c>
      <c r="G287" s="171" t="s">
        <v>127</v>
      </c>
      <c r="H287" s="172">
        <v>26.85</v>
      </c>
      <c r="I287" s="173">
        <v>3</v>
      </c>
      <c r="J287" s="174">
        <f t="shared" si="90"/>
        <v>80.55</v>
      </c>
      <c r="K287" s="175"/>
      <c r="L287" s="176"/>
      <c r="M287" s="177" t="s">
        <v>1</v>
      </c>
      <c r="N287" s="178" t="s">
        <v>37</v>
      </c>
      <c r="O287" s="54"/>
      <c r="P287" s="164">
        <f t="shared" si="91"/>
        <v>0</v>
      </c>
      <c r="Q287" s="164">
        <v>0</v>
      </c>
      <c r="R287" s="164">
        <f t="shared" si="92"/>
        <v>0</v>
      </c>
      <c r="S287" s="164">
        <v>0</v>
      </c>
      <c r="T287" s="165">
        <f t="shared" si="93"/>
        <v>0</v>
      </c>
      <c r="U287" s="28"/>
      <c r="V287" s="28"/>
      <c r="W287" s="28"/>
      <c r="X287" s="28"/>
      <c r="Y287" s="28"/>
      <c r="Z287" s="28"/>
      <c r="AA287" s="28"/>
      <c r="AB287" s="28"/>
      <c r="AC287" s="28"/>
      <c r="AD287" s="28"/>
      <c r="AE287" s="28"/>
      <c r="AR287" s="166" t="s">
        <v>225</v>
      </c>
      <c r="AT287" s="166" t="s">
        <v>151</v>
      </c>
      <c r="AU287" s="166" t="s">
        <v>129</v>
      </c>
      <c r="AY287" s="13" t="s">
        <v>121</v>
      </c>
      <c r="BE287" s="167">
        <f t="shared" si="94"/>
        <v>0</v>
      </c>
      <c r="BF287" s="167">
        <f t="shared" si="95"/>
        <v>80.55</v>
      </c>
      <c r="BG287" s="167">
        <f t="shared" si="96"/>
        <v>0</v>
      </c>
      <c r="BH287" s="167">
        <f t="shared" si="97"/>
        <v>0</v>
      </c>
      <c r="BI287" s="167">
        <f t="shared" si="98"/>
        <v>0</v>
      </c>
      <c r="BJ287" s="13" t="s">
        <v>129</v>
      </c>
      <c r="BK287" s="167">
        <f t="shared" si="99"/>
        <v>80.55</v>
      </c>
      <c r="BL287" s="13" t="s">
        <v>191</v>
      </c>
      <c r="BM287" s="166" t="s">
        <v>688</v>
      </c>
    </row>
    <row r="288" spans="1:65" s="1" customFormat="1" ht="24" customHeight="1" x14ac:dyDescent="0.2">
      <c r="A288" s="28"/>
      <c r="B288" s="153"/>
      <c r="C288" s="154" t="s">
        <v>689</v>
      </c>
      <c r="D288" s="154" t="s">
        <v>124</v>
      </c>
      <c r="E288" s="155" t="s">
        <v>690</v>
      </c>
      <c r="F288" s="156" t="s">
        <v>691</v>
      </c>
      <c r="G288" s="157" t="s">
        <v>127</v>
      </c>
      <c r="H288" s="158">
        <v>245.40100000000001</v>
      </c>
      <c r="I288" s="159">
        <v>20</v>
      </c>
      <c r="J288" s="160">
        <f t="shared" si="90"/>
        <v>4908.0200000000004</v>
      </c>
      <c r="K288" s="161"/>
      <c r="L288" s="29"/>
      <c r="M288" s="162" t="s">
        <v>1</v>
      </c>
      <c r="N288" s="163" t="s">
        <v>37</v>
      </c>
      <c r="O288" s="54"/>
      <c r="P288" s="164">
        <f t="shared" si="91"/>
        <v>0</v>
      </c>
      <c r="Q288" s="164">
        <v>2.0000000000000001E-4</v>
      </c>
      <c r="R288" s="164">
        <f t="shared" si="92"/>
        <v>4.9080200000000004E-2</v>
      </c>
      <c r="S288" s="164">
        <v>0</v>
      </c>
      <c r="T288" s="165">
        <f t="shared" si="93"/>
        <v>0</v>
      </c>
      <c r="U288" s="28"/>
      <c r="V288" s="28"/>
      <c r="W288" s="28"/>
      <c r="X288" s="28"/>
      <c r="Y288" s="28"/>
      <c r="Z288" s="28"/>
      <c r="AA288" s="28"/>
      <c r="AB288" s="28"/>
      <c r="AC288" s="28"/>
      <c r="AD288" s="28"/>
      <c r="AE288" s="28"/>
      <c r="AR288" s="166" t="s">
        <v>191</v>
      </c>
      <c r="AT288" s="166" t="s">
        <v>124</v>
      </c>
      <c r="AU288" s="166" t="s">
        <v>129</v>
      </c>
      <c r="AY288" s="13" t="s">
        <v>121</v>
      </c>
      <c r="BE288" s="167">
        <f t="shared" si="94"/>
        <v>0</v>
      </c>
      <c r="BF288" s="167">
        <f t="shared" si="95"/>
        <v>4908.0200000000004</v>
      </c>
      <c r="BG288" s="167">
        <f t="shared" si="96"/>
        <v>0</v>
      </c>
      <c r="BH288" s="167">
        <f t="shared" si="97"/>
        <v>0</v>
      </c>
      <c r="BI288" s="167">
        <f t="shared" si="98"/>
        <v>0</v>
      </c>
      <c r="BJ288" s="13" t="s">
        <v>129</v>
      </c>
      <c r="BK288" s="167">
        <f t="shared" si="99"/>
        <v>4908.0200000000004</v>
      </c>
      <c r="BL288" s="13" t="s">
        <v>191</v>
      </c>
      <c r="BM288" s="166" t="s">
        <v>692</v>
      </c>
    </row>
    <row r="289" spans="1:65" s="1" customFormat="1" ht="24" customHeight="1" x14ac:dyDescent="0.2">
      <c r="A289" s="28"/>
      <c r="B289" s="153"/>
      <c r="C289" s="154" t="s">
        <v>693</v>
      </c>
      <c r="D289" s="154" t="s">
        <v>124</v>
      </c>
      <c r="E289" s="155" t="s">
        <v>694</v>
      </c>
      <c r="F289" s="156" t="s">
        <v>695</v>
      </c>
      <c r="G289" s="157" t="s">
        <v>127</v>
      </c>
      <c r="H289" s="158">
        <v>245.40100000000001</v>
      </c>
      <c r="I289" s="159">
        <v>74</v>
      </c>
      <c r="J289" s="160">
        <f t="shared" si="90"/>
        <v>18159.669999999998</v>
      </c>
      <c r="K289" s="161"/>
      <c r="L289" s="29"/>
      <c r="M289" s="180" t="s">
        <v>1</v>
      </c>
      <c r="N289" s="181" t="s">
        <v>37</v>
      </c>
      <c r="O289" s="182"/>
      <c r="P289" s="183">
        <f t="shared" si="91"/>
        <v>0</v>
      </c>
      <c r="Q289" s="183">
        <v>2.5999999999999998E-4</v>
      </c>
      <c r="R289" s="183">
        <f t="shared" si="92"/>
        <v>6.3804260000000002E-2</v>
      </c>
      <c r="S289" s="183">
        <v>0</v>
      </c>
      <c r="T289" s="184">
        <f t="shared" si="93"/>
        <v>0</v>
      </c>
      <c r="U289" s="28"/>
      <c r="V289" s="28"/>
      <c r="W289" s="28"/>
      <c r="X289" s="28"/>
      <c r="Y289" s="28"/>
      <c r="Z289" s="28"/>
      <c r="AA289" s="28"/>
      <c r="AB289" s="28"/>
      <c r="AC289" s="28"/>
      <c r="AD289" s="28"/>
      <c r="AE289" s="28"/>
      <c r="AR289" s="166" t="s">
        <v>191</v>
      </c>
      <c r="AT289" s="166" t="s">
        <v>124</v>
      </c>
      <c r="AU289" s="166" t="s">
        <v>129</v>
      </c>
      <c r="AY289" s="13" t="s">
        <v>121</v>
      </c>
      <c r="BE289" s="167">
        <f t="shared" si="94"/>
        <v>0</v>
      </c>
      <c r="BF289" s="167">
        <f t="shared" si="95"/>
        <v>18159.669999999998</v>
      </c>
      <c r="BG289" s="167">
        <f t="shared" si="96"/>
        <v>0</v>
      </c>
      <c r="BH289" s="167">
        <f t="shared" si="97"/>
        <v>0</v>
      </c>
      <c r="BI289" s="167">
        <f t="shared" si="98"/>
        <v>0</v>
      </c>
      <c r="BJ289" s="13" t="s">
        <v>129</v>
      </c>
      <c r="BK289" s="167">
        <f t="shared" si="99"/>
        <v>18159.669999999998</v>
      </c>
      <c r="BL289" s="13" t="s">
        <v>191</v>
      </c>
      <c r="BM289" s="166" t="s">
        <v>696</v>
      </c>
    </row>
    <row r="290" spans="1:65" s="1" customFormat="1" ht="6.95" customHeight="1" x14ac:dyDescent="0.2">
      <c r="A290" s="28"/>
      <c r="B290" s="43"/>
      <c r="C290" s="44"/>
      <c r="D290" s="44"/>
      <c r="E290" s="44"/>
      <c r="F290" s="44"/>
      <c r="G290" s="44"/>
      <c r="H290" s="44"/>
      <c r="I290" s="112"/>
      <c r="J290" s="44"/>
      <c r="K290" s="44"/>
      <c r="L290" s="29"/>
      <c r="M290" s="28"/>
      <c r="O290" s="28"/>
      <c r="P290" s="28"/>
      <c r="Q290" s="28"/>
      <c r="R290" s="28"/>
      <c r="S290" s="28"/>
      <c r="T290" s="28"/>
      <c r="U290" s="28"/>
      <c r="V290" s="28"/>
      <c r="W290" s="28"/>
      <c r="X290" s="28"/>
      <c r="Y290" s="28"/>
      <c r="Z290" s="28"/>
      <c r="AA290" s="28"/>
      <c r="AB290" s="28"/>
      <c r="AC290" s="28"/>
      <c r="AD290" s="28"/>
      <c r="AE290" s="28"/>
    </row>
  </sheetData>
  <autoFilter ref="C133:K289" xr:uid="{00000000-0009-0000-0000-000001000000}"/>
  <mergeCells count="6">
    <mergeCell ref="E126:H126"/>
    <mergeCell ref="L2:V2"/>
    <mergeCell ref="E7:H7"/>
    <mergeCell ref="E16:H16"/>
    <mergeCell ref="E25:H25"/>
    <mergeCell ref="E85:H85"/>
  </mergeCells>
  <pageMargins left="0.39374999999999999" right="0.39374999999999999" top="0.39374999999999999" bottom="0.39374999999999999" header="0" footer="0"/>
  <pageSetup paperSize="9" scale="89" fitToHeight="100" orientation="portrait" blackAndWhite="1" r:id="rId1"/>
  <headerFooter>
    <oddFooter>&amp;CStrana &amp;P z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164"/>
  <sheetViews>
    <sheetView topLeftCell="A142" workbookViewId="0">
      <selection activeCell="D153" sqref="D153"/>
    </sheetView>
  </sheetViews>
  <sheetFormatPr defaultColWidth="11.6640625" defaultRowHeight="12.75" x14ac:dyDescent="0.2"/>
  <cols>
    <col min="1" max="1" width="46.6640625" style="185" customWidth="1"/>
    <col min="2" max="2" width="5.83203125" style="186" customWidth="1"/>
    <col min="3" max="3" width="8.1640625" style="186" customWidth="1"/>
    <col min="4" max="4" width="17.5" style="187" customWidth="1"/>
    <col min="5" max="5" width="21" style="187" customWidth="1"/>
    <col min="6" max="6" width="24" style="185" customWidth="1"/>
    <col min="7" max="7" width="9.33203125" style="185" customWidth="1"/>
    <col min="8" max="8" width="11.6640625" style="185"/>
    <col min="9" max="9" width="12.83203125" style="185" bestFit="1" customWidth="1"/>
    <col min="10" max="12" width="11.6640625" style="185"/>
    <col min="13" max="13" width="12.83203125" style="185" bestFit="1" customWidth="1"/>
    <col min="14" max="256" width="11.6640625" style="185"/>
    <col min="257" max="257" width="46.6640625" style="185" customWidth="1"/>
    <col min="258" max="258" width="5.83203125" style="185" customWidth="1"/>
    <col min="259" max="259" width="8.1640625" style="185" customWidth="1"/>
    <col min="260" max="260" width="17.5" style="185" customWidth="1"/>
    <col min="261" max="261" width="21" style="185" customWidth="1"/>
    <col min="262" max="262" width="24" style="185" customWidth="1"/>
    <col min="263" max="263" width="9.33203125" style="185" customWidth="1"/>
    <col min="264" max="264" width="11.6640625" style="185"/>
    <col min="265" max="265" width="12.83203125" style="185" bestFit="1" customWidth="1"/>
    <col min="266" max="268" width="11.6640625" style="185"/>
    <col min="269" max="269" width="12.83203125" style="185" bestFit="1" customWidth="1"/>
    <col min="270" max="512" width="11.6640625" style="185"/>
    <col min="513" max="513" width="46.6640625" style="185" customWidth="1"/>
    <col min="514" max="514" width="5.83203125" style="185" customWidth="1"/>
    <col min="515" max="515" width="8.1640625" style="185" customWidth="1"/>
    <col min="516" max="516" width="17.5" style="185" customWidth="1"/>
    <col min="517" max="517" width="21" style="185" customWidth="1"/>
    <col min="518" max="518" width="24" style="185" customWidth="1"/>
    <col min="519" max="519" width="9.33203125" style="185" customWidth="1"/>
    <col min="520" max="520" width="11.6640625" style="185"/>
    <col min="521" max="521" width="12.83203125" style="185" bestFit="1" customWidth="1"/>
    <col min="522" max="524" width="11.6640625" style="185"/>
    <col min="525" max="525" width="12.83203125" style="185" bestFit="1" customWidth="1"/>
    <col min="526" max="768" width="11.6640625" style="185"/>
    <col min="769" max="769" width="46.6640625" style="185" customWidth="1"/>
    <col min="770" max="770" width="5.83203125" style="185" customWidth="1"/>
    <col min="771" max="771" width="8.1640625" style="185" customWidth="1"/>
    <col min="772" max="772" width="17.5" style="185" customWidth="1"/>
    <col min="773" max="773" width="21" style="185" customWidth="1"/>
    <col min="774" max="774" width="24" style="185" customWidth="1"/>
    <col min="775" max="775" width="9.33203125" style="185" customWidth="1"/>
    <col min="776" max="776" width="11.6640625" style="185"/>
    <col min="777" max="777" width="12.83203125" style="185" bestFit="1" customWidth="1"/>
    <col min="778" max="780" width="11.6640625" style="185"/>
    <col min="781" max="781" width="12.83203125" style="185" bestFit="1" customWidth="1"/>
    <col min="782" max="1024" width="11.6640625" style="185"/>
    <col min="1025" max="1025" width="46.6640625" style="185" customWidth="1"/>
    <col min="1026" max="1026" width="5.83203125" style="185" customWidth="1"/>
    <col min="1027" max="1027" width="8.1640625" style="185" customWidth="1"/>
    <col min="1028" max="1028" width="17.5" style="185" customWidth="1"/>
    <col min="1029" max="1029" width="21" style="185" customWidth="1"/>
    <col min="1030" max="1030" width="24" style="185" customWidth="1"/>
    <col min="1031" max="1031" width="9.33203125" style="185" customWidth="1"/>
    <col min="1032" max="1032" width="11.6640625" style="185"/>
    <col min="1033" max="1033" width="12.83203125" style="185" bestFit="1" customWidth="1"/>
    <col min="1034" max="1036" width="11.6640625" style="185"/>
    <col min="1037" max="1037" width="12.83203125" style="185" bestFit="1" customWidth="1"/>
    <col min="1038" max="1280" width="11.6640625" style="185"/>
    <col min="1281" max="1281" width="46.6640625" style="185" customWidth="1"/>
    <col min="1282" max="1282" width="5.83203125" style="185" customWidth="1"/>
    <col min="1283" max="1283" width="8.1640625" style="185" customWidth="1"/>
    <col min="1284" max="1284" width="17.5" style="185" customWidth="1"/>
    <col min="1285" max="1285" width="21" style="185" customWidth="1"/>
    <col min="1286" max="1286" width="24" style="185" customWidth="1"/>
    <col min="1287" max="1287" width="9.33203125" style="185" customWidth="1"/>
    <col min="1288" max="1288" width="11.6640625" style="185"/>
    <col min="1289" max="1289" width="12.83203125" style="185" bestFit="1" customWidth="1"/>
    <col min="1290" max="1292" width="11.6640625" style="185"/>
    <col min="1293" max="1293" width="12.83203125" style="185" bestFit="1" customWidth="1"/>
    <col min="1294" max="1536" width="11.6640625" style="185"/>
    <col min="1537" max="1537" width="46.6640625" style="185" customWidth="1"/>
    <col min="1538" max="1538" width="5.83203125" style="185" customWidth="1"/>
    <col min="1539" max="1539" width="8.1640625" style="185" customWidth="1"/>
    <col min="1540" max="1540" width="17.5" style="185" customWidth="1"/>
    <col min="1541" max="1541" width="21" style="185" customWidth="1"/>
    <col min="1542" max="1542" width="24" style="185" customWidth="1"/>
    <col min="1543" max="1543" width="9.33203125" style="185" customWidth="1"/>
    <col min="1544" max="1544" width="11.6640625" style="185"/>
    <col min="1545" max="1545" width="12.83203125" style="185" bestFit="1" customWidth="1"/>
    <col min="1546" max="1548" width="11.6640625" style="185"/>
    <col min="1549" max="1549" width="12.83203125" style="185" bestFit="1" customWidth="1"/>
    <col min="1550" max="1792" width="11.6640625" style="185"/>
    <col min="1793" max="1793" width="46.6640625" style="185" customWidth="1"/>
    <col min="1794" max="1794" width="5.83203125" style="185" customWidth="1"/>
    <col min="1795" max="1795" width="8.1640625" style="185" customWidth="1"/>
    <col min="1796" max="1796" width="17.5" style="185" customWidth="1"/>
    <col min="1797" max="1797" width="21" style="185" customWidth="1"/>
    <col min="1798" max="1798" width="24" style="185" customWidth="1"/>
    <col min="1799" max="1799" width="9.33203125" style="185" customWidth="1"/>
    <col min="1800" max="1800" width="11.6640625" style="185"/>
    <col min="1801" max="1801" width="12.83203125" style="185" bestFit="1" customWidth="1"/>
    <col min="1802" max="1804" width="11.6640625" style="185"/>
    <col min="1805" max="1805" width="12.83203125" style="185" bestFit="1" customWidth="1"/>
    <col min="1806" max="2048" width="11.6640625" style="185"/>
    <col min="2049" max="2049" width="46.6640625" style="185" customWidth="1"/>
    <col min="2050" max="2050" width="5.83203125" style="185" customWidth="1"/>
    <col min="2051" max="2051" width="8.1640625" style="185" customWidth="1"/>
    <col min="2052" max="2052" width="17.5" style="185" customWidth="1"/>
    <col min="2053" max="2053" width="21" style="185" customWidth="1"/>
    <col min="2054" max="2054" width="24" style="185" customWidth="1"/>
    <col min="2055" max="2055" width="9.33203125" style="185" customWidth="1"/>
    <col min="2056" max="2056" width="11.6640625" style="185"/>
    <col min="2057" max="2057" width="12.83203125" style="185" bestFit="1" customWidth="1"/>
    <col min="2058" max="2060" width="11.6640625" style="185"/>
    <col min="2061" max="2061" width="12.83203125" style="185" bestFit="1" customWidth="1"/>
    <col min="2062" max="2304" width="11.6640625" style="185"/>
    <col min="2305" max="2305" width="46.6640625" style="185" customWidth="1"/>
    <col min="2306" max="2306" width="5.83203125" style="185" customWidth="1"/>
    <col min="2307" max="2307" width="8.1640625" style="185" customWidth="1"/>
    <col min="2308" max="2308" width="17.5" style="185" customWidth="1"/>
    <col min="2309" max="2309" width="21" style="185" customWidth="1"/>
    <col min="2310" max="2310" width="24" style="185" customWidth="1"/>
    <col min="2311" max="2311" width="9.33203125" style="185" customWidth="1"/>
    <col min="2312" max="2312" width="11.6640625" style="185"/>
    <col min="2313" max="2313" width="12.83203125" style="185" bestFit="1" customWidth="1"/>
    <col min="2314" max="2316" width="11.6640625" style="185"/>
    <col min="2317" max="2317" width="12.83203125" style="185" bestFit="1" customWidth="1"/>
    <col min="2318" max="2560" width="11.6640625" style="185"/>
    <col min="2561" max="2561" width="46.6640625" style="185" customWidth="1"/>
    <col min="2562" max="2562" width="5.83203125" style="185" customWidth="1"/>
    <col min="2563" max="2563" width="8.1640625" style="185" customWidth="1"/>
    <col min="2564" max="2564" width="17.5" style="185" customWidth="1"/>
    <col min="2565" max="2565" width="21" style="185" customWidth="1"/>
    <col min="2566" max="2566" width="24" style="185" customWidth="1"/>
    <col min="2567" max="2567" width="9.33203125" style="185" customWidth="1"/>
    <col min="2568" max="2568" width="11.6640625" style="185"/>
    <col min="2569" max="2569" width="12.83203125" style="185" bestFit="1" customWidth="1"/>
    <col min="2570" max="2572" width="11.6640625" style="185"/>
    <col min="2573" max="2573" width="12.83203125" style="185" bestFit="1" customWidth="1"/>
    <col min="2574" max="2816" width="11.6640625" style="185"/>
    <col min="2817" max="2817" width="46.6640625" style="185" customWidth="1"/>
    <col min="2818" max="2818" width="5.83203125" style="185" customWidth="1"/>
    <col min="2819" max="2819" width="8.1640625" style="185" customWidth="1"/>
    <col min="2820" max="2820" width="17.5" style="185" customWidth="1"/>
    <col min="2821" max="2821" width="21" style="185" customWidth="1"/>
    <col min="2822" max="2822" width="24" style="185" customWidth="1"/>
    <col min="2823" max="2823" width="9.33203125" style="185" customWidth="1"/>
    <col min="2824" max="2824" width="11.6640625" style="185"/>
    <col min="2825" max="2825" width="12.83203125" style="185" bestFit="1" customWidth="1"/>
    <col min="2826" max="2828" width="11.6640625" style="185"/>
    <col min="2829" max="2829" width="12.83203125" style="185" bestFit="1" customWidth="1"/>
    <col min="2830" max="3072" width="11.6640625" style="185"/>
    <col min="3073" max="3073" width="46.6640625" style="185" customWidth="1"/>
    <col min="3074" max="3074" width="5.83203125" style="185" customWidth="1"/>
    <col min="3075" max="3075" width="8.1640625" style="185" customWidth="1"/>
    <col min="3076" max="3076" width="17.5" style="185" customWidth="1"/>
    <col min="3077" max="3077" width="21" style="185" customWidth="1"/>
    <col min="3078" max="3078" width="24" style="185" customWidth="1"/>
    <col min="3079" max="3079" width="9.33203125" style="185" customWidth="1"/>
    <col min="3080" max="3080" width="11.6640625" style="185"/>
    <col min="3081" max="3081" width="12.83203125" style="185" bestFit="1" customWidth="1"/>
    <col min="3082" max="3084" width="11.6640625" style="185"/>
    <col min="3085" max="3085" width="12.83203125" style="185" bestFit="1" customWidth="1"/>
    <col min="3086" max="3328" width="11.6640625" style="185"/>
    <col min="3329" max="3329" width="46.6640625" style="185" customWidth="1"/>
    <col min="3330" max="3330" width="5.83203125" style="185" customWidth="1"/>
    <col min="3331" max="3331" width="8.1640625" style="185" customWidth="1"/>
    <col min="3332" max="3332" width="17.5" style="185" customWidth="1"/>
    <col min="3333" max="3333" width="21" style="185" customWidth="1"/>
    <col min="3334" max="3334" width="24" style="185" customWidth="1"/>
    <col min="3335" max="3335" width="9.33203125" style="185" customWidth="1"/>
    <col min="3336" max="3336" width="11.6640625" style="185"/>
    <col min="3337" max="3337" width="12.83203125" style="185" bestFit="1" customWidth="1"/>
    <col min="3338" max="3340" width="11.6640625" style="185"/>
    <col min="3341" max="3341" width="12.83203125" style="185" bestFit="1" customWidth="1"/>
    <col min="3342" max="3584" width="11.6640625" style="185"/>
    <col min="3585" max="3585" width="46.6640625" style="185" customWidth="1"/>
    <col min="3586" max="3586" width="5.83203125" style="185" customWidth="1"/>
    <col min="3587" max="3587" width="8.1640625" style="185" customWidth="1"/>
    <col min="3588" max="3588" width="17.5" style="185" customWidth="1"/>
    <col min="3589" max="3589" width="21" style="185" customWidth="1"/>
    <col min="3590" max="3590" width="24" style="185" customWidth="1"/>
    <col min="3591" max="3591" width="9.33203125" style="185" customWidth="1"/>
    <col min="3592" max="3592" width="11.6640625" style="185"/>
    <col min="3593" max="3593" width="12.83203125" style="185" bestFit="1" customWidth="1"/>
    <col min="3594" max="3596" width="11.6640625" style="185"/>
    <col min="3597" max="3597" width="12.83203125" style="185" bestFit="1" customWidth="1"/>
    <col min="3598" max="3840" width="11.6640625" style="185"/>
    <col min="3841" max="3841" width="46.6640625" style="185" customWidth="1"/>
    <col min="3842" max="3842" width="5.83203125" style="185" customWidth="1"/>
    <col min="3843" max="3843" width="8.1640625" style="185" customWidth="1"/>
    <col min="3844" max="3844" width="17.5" style="185" customWidth="1"/>
    <col min="3845" max="3845" width="21" style="185" customWidth="1"/>
    <col min="3846" max="3846" width="24" style="185" customWidth="1"/>
    <col min="3847" max="3847" width="9.33203125" style="185" customWidth="1"/>
    <col min="3848" max="3848" width="11.6640625" style="185"/>
    <col min="3849" max="3849" width="12.83203125" style="185" bestFit="1" customWidth="1"/>
    <col min="3850" max="3852" width="11.6640625" style="185"/>
    <col min="3853" max="3853" width="12.83203125" style="185" bestFit="1" customWidth="1"/>
    <col min="3854" max="4096" width="11.6640625" style="185"/>
    <col min="4097" max="4097" width="46.6640625" style="185" customWidth="1"/>
    <col min="4098" max="4098" width="5.83203125" style="185" customWidth="1"/>
    <col min="4099" max="4099" width="8.1640625" style="185" customWidth="1"/>
    <col min="4100" max="4100" width="17.5" style="185" customWidth="1"/>
    <col min="4101" max="4101" width="21" style="185" customWidth="1"/>
    <col min="4102" max="4102" width="24" style="185" customWidth="1"/>
    <col min="4103" max="4103" width="9.33203125" style="185" customWidth="1"/>
    <col min="4104" max="4104" width="11.6640625" style="185"/>
    <col min="4105" max="4105" width="12.83203125" style="185" bestFit="1" customWidth="1"/>
    <col min="4106" max="4108" width="11.6640625" style="185"/>
    <col min="4109" max="4109" width="12.83203125" style="185" bestFit="1" customWidth="1"/>
    <col min="4110" max="4352" width="11.6640625" style="185"/>
    <col min="4353" max="4353" width="46.6640625" style="185" customWidth="1"/>
    <col min="4354" max="4354" width="5.83203125" style="185" customWidth="1"/>
    <col min="4355" max="4355" width="8.1640625" style="185" customWidth="1"/>
    <col min="4356" max="4356" width="17.5" style="185" customWidth="1"/>
    <col min="4357" max="4357" width="21" style="185" customWidth="1"/>
    <col min="4358" max="4358" width="24" style="185" customWidth="1"/>
    <col min="4359" max="4359" width="9.33203125" style="185" customWidth="1"/>
    <col min="4360" max="4360" width="11.6640625" style="185"/>
    <col min="4361" max="4361" width="12.83203125" style="185" bestFit="1" customWidth="1"/>
    <col min="4362" max="4364" width="11.6640625" style="185"/>
    <col min="4365" max="4365" width="12.83203125" style="185" bestFit="1" customWidth="1"/>
    <col min="4366" max="4608" width="11.6640625" style="185"/>
    <col min="4609" max="4609" width="46.6640625" style="185" customWidth="1"/>
    <col min="4610" max="4610" width="5.83203125" style="185" customWidth="1"/>
    <col min="4611" max="4611" width="8.1640625" style="185" customWidth="1"/>
    <col min="4612" max="4612" width="17.5" style="185" customWidth="1"/>
    <col min="4613" max="4613" width="21" style="185" customWidth="1"/>
    <col min="4614" max="4614" width="24" style="185" customWidth="1"/>
    <col min="4615" max="4615" width="9.33203125" style="185" customWidth="1"/>
    <col min="4616" max="4616" width="11.6640625" style="185"/>
    <col min="4617" max="4617" width="12.83203125" style="185" bestFit="1" customWidth="1"/>
    <col min="4618" max="4620" width="11.6640625" style="185"/>
    <col min="4621" max="4621" width="12.83203125" style="185" bestFit="1" customWidth="1"/>
    <col min="4622" max="4864" width="11.6640625" style="185"/>
    <col min="4865" max="4865" width="46.6640625" style="185" customWidth="1"/>
    <col min="4866" max="4866" width="5.83203125" style="185" customWidth="1"/>
    <col min="4867" max="4867" width="8.1640625" style="185" customWidth="1"/>
    <col min="4868" max="4868" width="17.5" style="185" customWidth="1"/>
    <col min="4869" max="4869" width="21" style="185" customWidth="1"/>
    <col min="4870" max="4870" width="24" style="185" customWidth="1"/>
    <col min="4871" max="4871" width="9.33203125" style="185" customWidth="1"/>
    <col min="4872" max="4872" width="11.6640625" style="185"/>
    <col min="4873" max="4873" width="12.83203125" style="185" bestFit="1" customWidth="1"/>
    <col min="4874" max="4876" width="11.6640625" style="185"/>
    <col min="4877" max="4877" width="12.83203125" style="185" bestFit="1" customWidth="1"/>
    <col min="4878" max="5120" width="11.6640625" style="185"/>
    <col min="5121" max="5121" width="46.6640625" style="185" customWidth="1"/>
    <col min="5122" max="5122" width="5.83203125" style="185" customWidth="1"/>
    <col min="5123" max="5123" width="8.1640625" style="185" customWidth="1"/>
    <col min="5124" max="5124" width="17.5" style="185" customWidth="1"/>
    <col min="5125" max="5125" width="21" style="185" customWidth="1"/>
    <col min="5126" max="5126" width="24" style="185" customWidth="1"/>
    <col min="5127" max="5127" width="9.33203125" style="185" customWidth="1"/>
    <col min="5128" max="5128" width="11.6640625" style="185"/>
    <col min="5129" max="5129" width="12.83203125" style="185" bestFit="1" customWidth="1"/>
    <col min="5130" max="5132" width="11.6640625" style="185"/>
    <col min="5133" max="5133" width="12.83203125" style="185" bestFit="1" customWidth="1"/>
    <col min="5134" max="5376" width="11.6640625" style="185"/>
    <col min="5377" max="5377" width="46.6640625" style="185" customWidth="1"/>
    <col min="5378" max="5378" width="5.83203125" style="185" customWidth="1"/>
    <col min="5379" max="5379" width="8.1640625" style="185" customWidth="1"/>
    <col min="5380" max="5380" width="17.5" style="185" customWidth="1"/>
    <col min="5381" max="5381" width="21" style="185" customWidth="1"/>
    <col min="5382" max="5382" width="24" style="185" customWidth="1"/>
    <col min="5383" max="5383" width="9.33203125" style="185" customWidth="1"/>
    <col min="5384" max="5384" width="11.6640625" style="185"/>
    <col min="5385" max="5385" width="12.83203125" style="185" bestFit="1" customWidth="1"/>
    <col min="5386" max="5388" width="11.6640625" style="185"/>
    <col min="5389" max="5389" width="12.83203125" style="185" bestFit="1" customWidth="1"/>
    <col min="5390" max="5632" width="11.6640625" style="185"/>
    <col min="5633" max="5633" width="46.6640625" style="185" customWidth="1"/>
    <col min="5634" max="5634" width="5.83203125" style="185" customWidth="1"/>
    <col min="5635" max="5635" width="8.1640625" style="185" customWidth="1"/>
    <col min="5636" max="5636" width="17.5" style="185" customWidth="1"/>
    <col min="5637" max="5637" width="21" style="185" customWidth="1"/>
    <col min="5638" max="5638" width="24" style="185" customWidth="1"/>
    <col min="5639" max="5639" width="9.33203125" style="185" customWidth="1"/>
    <col min="5640" max="5640" width="11.6640625" style="185"/>
    <col min="5641" max="5641" width="12.83203125" style="185" bestFit="1" customWidth="1"/>
    <col min="5642" max="5644" width="11.6640625" style="185"/>
    <col min="5645" max="5645" width="12.83203125" style="185" bestFit="1" customWidth="1"/>
    <col min="5646" max="5888" width="11.6640625" style="185"/>
    <col min="5889" max="5889" width="46.6640625" style="185" customWidth="1"/>
    <col min="5890" max="5890" width="5.83203125" style="185" customWidth="1"/>
    <col min="5891" max="5891" width="8.1640625" style="185" customWidth="1"/>
    <col min="5892" max="5892" width="17.5" style="185" customWidth="1"/>
    <col min="5893" max="5893" width="21" style="185" customWidth="1"/>
    <col min="5894" max="5894" width="24" style="185" customWidth="1"/>
    <col min="5895" max="5895" width="9.33203125" style="185" customWidth="1"/>
    <col min="5896" max="5896" width="11.6640625" style="185"/>
    <col min="5897" max="5897" width="12.83203125" style="185" bestFit="1" customWidth="1"/>
    <col min="5898" max="5900" width="11.6640625" style="185"/>
    <col min="5901" max="5901" width="12.83203125" style="185" bestFit="1" customWidth="1"/>
    <col min="5902" max="6144" width="11.6640625" style="185"/>
    <col min="6145" max="6145" width="46.6640625" style="185" customWidth="1"/>
    <col min="6146" max="6146" width="5.83203125" style="185" customWidth="1"/>
    <col min="6147" max="6147" width="8.1640625" style="185" customWidth="1"/>
    <col min="6148" max="6148" width="17.5" style="185" customWidth="1"/>
    <col min="6149" max="6149" width="21" style="185" customWidth="1"/>
    <col min="6150" max="6150" width="24" style="185" customWidth="1"/>
    <col min="6151" max="6151" width="9.33203125" style="185" customWidth="1"/>
    <col min="6152" max="6152" width="11.6640625" style="185"/>
    <col min="6153" max="6153" width="12.83203125" style="185" bestFit="1" customWidth="1"/>
    <col min="6154" max="6156" width="11.6640625" style="185"/>
    <col min="6157" max="6157" width="12.83203125" style="185" bestFit="1" customWidth="1"/>
    <col min="6158" max="6400" width="11.6640625" style="185"/>
    <col min="6401" max="6401" width="46.6640625" style="185" customWidth="1"/>
    <col min="6402" max="6402" width="5.83203125" style="185" customWidth="1"/>
    <col min="6403" max="6403" width="8.1640625" style="185" customWidth="1"/>
    <col min="6404" max="6404" width="17.5" style="185" customWidth="1"/>
    <col min="6405" max="6405" width="21" style="185" customWidth="1"/>
    <col min="6406" max="6406" width="24" style="185" customWidth="1"/>
    <col min="6407" max="6407" width="9.33203125" style="185" customWidth="1"/>
    <col min="6408" max="6408" width="11.6640625" style="185"/>
    <col min="6409" max="6409" width="12.83203125" style="185" bestFit="1" customWidth="1"/>
    <col min="6410" max="6412" width="11.6640625" style="185"/>
    <col min="6413" max="6413" width="12.83203125" style="185" bestFit="1" customWidth="1"/>
    <col min="6414" max="6656" width="11.6640625" style="185"/>
    <col min="6657" max="6657" width="46.6640625" style="185" customWidth="1"/>
    <col min="6658" max="6658" width="5.83203125" style="185" customWidth="1"/>
    <col min="6659" max="6659" width="8.1640625" style="185" customWidth="1"/>
    <col min="6660" max="6660" width="17.5" style="185" customWidth="1"/>
    <col min="6661" max="6661" width="21" style="185" customWidth="1"/>
    <col min="6662" max="6662" width="24" style="185" customWidth="1"/>
    <col min="6663" max="6663" width="9.33203125" style="185" customWidth="1"/>
    <col min="6664" max="6664" width="11.6640625" style="185"/>
    <col min="6665" max="6665" width="12.83203125" style="185" bestFit="1" customWidth="1"/>
    <col min="6666" max="6668" width="11.6640625" style="185"/>
    <col min="6669" max="6669" width="12.83203125" style="185" bestFit="1" customWidth="1"/>
    <col min="6670" max="6912" width="11.6640625" style="185"/>
    <col min="6913" max="6913" width="46.6640625" style="185" customWidth="1"/>
    <col min="6914" max="6914" width="5.83203125" style="185" customWidth="1"/>
    <col min="6915" max="6915" width="8.1640625" style="185" customWidth="1"/>
    <col min="6916" max="6916" width="17.5" style="185" customWidth="1"/>
    <col min="6917" max="6917" width="21" style="185" customWidth="1"/>
    <col min="6918" max="6918" width="24" style="185" customWidth="1"/>
    <col min="6919" max="6919" width="9.33203125" style="185" customWidth="1"/>
    <col min="6920" max="6920" width="11.6640625" style="185"/>
    <col min="6921" max="6921" width="12.83203125" style="185" bestFit="1" customWidth="1"/>
    <col min="6922" max="6924" width="11.6640625" style="185"/>
    <col min="6925" max="6925" width="12.83203125" style="185" bestFit="1" customWidth="1"/>
    <col min="6926" max="7168" width="11.6640625" style="185"/>
    <col min="7169" max="7169" width="46.6640625" style="185" customWidth="1"/>
    <col min="7170" max="7170" width="5.83203125" style="185" customWidth="1"/>
    <col min="7171" max="7171" width="8.1640625" style="185" customWidth="1"/>
    <col min="7172" max="7172" width="17.5" style="185" customWidth="1"/>
    <col min="7173" max="7173" width="21" style="185" customWidth="1"/>
    <col min="7174" max="7174" width="24" style="185" customWidth="1"/>
    <col min="7175" max="7175" width="9.33203125" style="185" customWidth="1"/>
    <col min="7176" max="7176" width="11.6640625" style="185"/>
    <col min="7177" max="7177" width="12.83203125" style="185" bestFit="1" customWidth="1"/>
    <col min="7178" max="7180" width="11.6640625" style="185"/>
    <col min="7181" max="7181" width="12.83203125" style="185" bestFit="1" customWidth="1"/>
    <col min="7182" max="7424" width="11.6640625" style="185"/>
    <col min="7425" max="7425" width="46.6640625" style="185" customWidth="1"/>
    <col min="7426" max="7426" width="5.83203125" style="185" customWidth="1"/>
    <col min="7427" max="7427" width="8.1640625" style="185" customWidth="1"/>
    <col min="7428" max="7428" width="17.5" style="185" customWidth="1"/>
    <col min="7429" max="7429" width="21" style="185" customWidth="1"/>
    <col min="7430" max="7430" width="24" style="185" customWidth="1"/>
    <col min="7431" max="7431" width="9.33203125" style="185" customWidth="1"/>
    <col min="7432" max="7432" width="11.6640625" style="185"/>
    <col min="7433" max="7433" width="12.83203125" style="185" bestFit="1" customWidth="1"/>
    <col min="7434" max="7436" width="11.6640625" style="185"/>
    <col min="7437" max="7437" width="12.83203125" style="185" bestFit="1" customWidth="1"/>
    <col min="7438" max="7680" width="11.6640625" style="185"/>
    <col min="7681" max="7681" width="46.6640625" style="185" customWidth="1"/>
    <col min="7682" max="7682" width="5.83203125" style="185" customWidth="1"/>
    <col min="7683" max="7683" width="8.1640625" style="185" customWidth="1"/>
    <col min="7684" max="7684" width="17.5" style="185" customWidth="1"/>
    <col min="7685" max="7685" width="21" style="185" customWidth="1"/>
    <col min="7686" max="7686" width="24" style="185" customWidth="1"/>
    <col min="7687" max="7687" width="9.33203125" style="185" customWidth="1"/>
    <col min="7688" max="7688" width="11.6640625" style="185"/>
    <col min="7689" max="7689" width="12.83203125" style="185" bestFit="1" customWidth="1"/>
    <col min="7690" max="7692" width="11.6640625" style="185"/>
    <col min="7693" max="7693" width="12.83203125" style="185" bestFit="1" customWidth="1"/>
    <col min="7694" max="7936" width="11.6640625" style="185"/>
    <col min="7937" max="7937" width="46.6640625" style="185" customWidth="1"/>
    <col min="7938" max="7938" width="5.83203125" style="185" customWidth="1"/>
    <col min="7939" max="7939" width="8.1640625" style="185" customWidth="1"/>
    <col min="7940" max="7940" width="17.5" style="185" customWidth="1"/>
    <col min="7941" max="7941" width="21" style="185" customWidth="1"/>
    <col min="7942" max="7942" width="24" style="185" customWidth="1"/>
    <col min="7943" max="7943" width="9.33203125" style="185" customWidth="1"/>
    <col min="7944" max="7944" width="11.6640625" style="185"/>
    <col min="7945" max="7945" width="12.83203125" style="185" bestFit="1" customWidth="1"/>
    <col min="7946" max="7948" width="11.6640625" style="185"/>
    <col min="7949" max="7949" width="12.83203125" style="185" bestFit="1" customWidth="1"/>
    <col min="7950" max="8192" width="11.6640625" style="185"/>
    <col min="8193" max="8193" width="46.6640625" style="185" customWidth="1"/>
    <col min="8194" max="8194" width="5.83203125" style="185" customWidth="1"/>
    <col min="8195" max="8195" width="8.1640625" style="185" customWidth="1"/>
    <col min="8196" max="8196" width="17.5" style="185" customWidth="1"/>
    <col min="8197" max="8197" width="21" style="185" customWidth="1"/>
    <col min="8198" max="8198" width="24" style="185" customWidth="1"/>
    <col min="8199" max="8199" width="9.33203125" style="185" customWidth="1"/>
    <col min="8200" max="8200" width="11.6640625" style="185"/>
    <col min="8201" max="8201" width="12.83203125" style="185" bestFit="1" customWidth="1"/>
    <col min="8202" max="8204" width="11.6640625" style="185"/>
    <col min="8205" max="8205" width="12.83203125" style="185" bestFit="1" customWidth="1"/>
    <col min="8206" max="8448" width="11.6640625" style="185"/>
    <col min="8449" max="8449" width="46.6640625" style="185" customWidth="1"/>
    <col min="8450" max="8450" width="5.83203125" style="185" customWidth="1"/>
    <col min="8451" max="8451" width="8.1640625" style="185" customWidth="1"/>
    <col min="8452" max="8452" width="17.5" style="185" customWidth="1"/>
    <col min="8453" max="8453" width="21" style="185" customWidth="1"/>
    <col min="8454" max="8454" width="24" style="185" customWidth="1"/>
    <col min="8455" max="8455" width="9.33203125" style="185" customWidth="1"/>
    <col min="8456" max="8456" width="11.6640625" style="185"/>
    <col min="8457" max="8457" width="12.83203125" style="185" bestFit="1" customWidth="1"/>
    <col min="8458" max="8460" width="11.6640625" style="185"/>
    <col min="8461" max="8461" width="12.83203125" style="185" bestFit="1" customWidth="1"/>
    <col min="8462" max="8704" width="11.6640625" style="185"/>
    <col min="8705" max="8705" width="46.6640625" style="185" customWidth="1"/>
    <col min="8706" max="8706" width="5.83203125" style="185" customWidth="1"/>
    <col min="8707" max="8707" width="8.1640625" style="185" customWidth="1"/>
    <col min="8708" max="8708" width="17.5" style="185" customWidth="1"/>
    <col min="8709" max="8709" width="21" style="185" customWidth="1"/>
    <col min="8710" max="8710" width="24" style="185" customWidth="1"/>
    <col min="8711" max="8711" width="9.33203125" style="185" customWidth="1"/>
    <col min="8712" max="8712" width="11.6640625" style="185"/>
    <col min="8713" max="8713" width="12.83203125" style="185" bestFit="1" customWidth="1"/>
    <col min="8714" max="8716" width="11.6640625" style="185"/>
    <col min="8717" max="8717" width="12.83203125" style="185" bestFit="1" customWidth="1"/>
    <col min="8718" max="8960" width="11.6640625" style="185"/>
    <col min="8961" max="8961" width="46.6640625" style="185" customWidth="1"/>
    <col min="8962" max="8962" width="5.83203125" style="185" customWidth="1"/>
    <col min="8963" max="8963" width="8.1640625" style="185" customWidth="1"/>
    <col min="8964" max="8964" width="17.5" style="185" customWidth="1"/>
    <col min="8965" max="8965" width="21" style="185" customWidth="1"/>
    <col min="8966" max="8966" width="24" style="185" customWidth="1"/>
    <col min="8967" max="8967" width="9.33203125" style="185" customWidth="1"/>
    <col min="8968" max="8968" width="11.6640625" style="185"/>
    <col min="8969" max="8969" width="12.83203125" style="185" bestFit="1" customWidth="1"/>
    <col min="8970" max="8972" width="11.6640625" style="185"/>
    <col min="8973" max="8973" width="12.83203125" style="185" bestFit="1" customWidth="1"/>
    <col min="8974" max="9216" width="11.6640625" style="185"/>
    <col min="9217" max="9217" width="46.6640625" style="185" customWidth="1"/>
    <col min="9218" max="9218" width="5.83203125" style="185" customWidth="1"/>
    <col min="9219" max="9219" width="8.1640625" style="185" customWidth="1"/>
    <col min="9220" max="9220" width="17.5" style="185" customWidth="1"/>
    <col min="9221" max="9221" width="21" style="185" customWidth="1"/>
    <col min="9222" max="9222" width="24" style="185" customWidth="1"/>
    <col min="9223" max="9223" width="9.33203125" style="185" customWidth="1"/>
    <col min="9224" max="9224" width="11.6640625" style="185"/>
    <col min="9225" max="9225" width="12.83203125" style="185" bestFit="1" customWidth="1"/>
    <col min="9226" max="9228" width="11.6640625" style="185"/>
    <col min="9229" max="9229" width="12.83203125" style="185" bestFit="1" customWidth="1"/>
    <col min="9230" max="9472" width="11.6640625" style="185"/>
    <col min="9473" max="9473" width="46.6640625" style="185" customWidth="1"/>
    <col min="9474" max="9474" width="5.83203125" style="185" customWidth="1"/>
    <col min="9475" max="9475" width="8.1640625" style="185" customWidth="1"/>
    <col min="9476" max="9476" width="17.5" style="185" customWidth="1"/>
    <col min="9477" max="9477" width="21" style="185" customWidth="1"/>
    <col min="9478" max="9478" width="24" style="185" customWidth="1"/>
    <col min="9479" max="9479" width="9.33203125" style="185" customWidth="1"/>
    <col min="9480" max="9480" width="11.6640625" style="185"/>
    <col min="9481" max="9481" width="12.83203125" style="185" bestFit="1" customWidth="1"/>
    <col min="9482" max="9484" width="11.6640625" style="185"/>
    <col min="9485" max="9485" width="12.83203125" style="185" bestFit="1" customWidth="1"/>
    <col min="9486" max="9728" width="11.6640625" style="185"/>
    <col min="9729" max="9729" width="46.6640625" style="185" customWidth="1"/>
    <col min="9730" max="9730" width="5.83203125" style="185" customWidth="1"/>
    <col min="9731" max="9731" width="8.1640625" style="185" customWidth="1"/>
    <col min="9732" max="9732" width="17.5" style="185" customWidth="1"/>
    <col min="9733" max="9733" width="21" style="185" customWidth="1"/>
    <col min="9734" max="9734" width="24" style="185" customWidth="1"/>
    <col min="9735" max="9735" width="9.33203125" style="185" customWidth="1"/>
    <col min="9736" max="9736" width="11.6640625" style="185"/>
    <col min="9737" max="9737" width="12.83203125" style="185" bestFit="1" customWidth="1"/>
    <col min="9738" max="9740" width="11.6640625" style="185"/>
    <col min="9741" max="9741" width="12.83203125" style="185" bestFit="1" customWidth="1"/>
    <col min="9742" max="9984" width="11.6640625" style="185"/>
    <col min="9985" max="9985" width="46.6640625" style="185" customWidth="1"/>
    <col min="9986" max="9986" width="5.83203125" style="185" customWidth="1"/>
    <col min="9987" max="9987" width="8.1640625" style="185" customWidth="1"/>
    <col min="9988" max="9988" width="17.5" style="185" customWidth="1"/>
    <col min="9989" max="9989" width="21" style="185" customWidth="1"/>
    <col min="9990" max="9990" width="24" style="185" customWidth="1"/>
    <col min="9991" max="9991" width="9.33203125" style="185" customWidth="1"/>
    <col min="9992" max="9992" width="11.6640625" style="185"/>
    <col min="9993" max="9993" width="12.83203125" style="185" bestFit="1" customWidth="1"/>
    <col min="9994" max="9996" width="11.6640625" style="185"/>
    <col min="9997" max="9997" width="12.83203125" style="185" bestFit="1" customWidth="1"/>
    <col min="9998" max="10240" width="11.6640625" style="185"/>
    <col min="10241" max="10241" width="46.6640625" style="185" customWidth="1"/>
    <col min="10242" max="10242" width="5.83203125" style="185" customWidth="1"/>
    <col min="10243" max="10243" width="8.1640625" style="185" customWidth="1"/>
    <col min="10244" max="10244" width="17.5" style="185" customWidth="1"/>
    <col min="10245" max="10245" width="21" style="185" customWidth="1"/>
    <col min="10246" max="10246" width="24" style="185" customWidth="1"/>
    <col min="10247" max="10247" width="9.33203125" style="185" customWidth="1"/>
    <col min="10248" max="10248" width="11.6640625" style="185"/>
    <col min="10249" max="10249" width="12.83203125" style="185" bestFit="1" customWidth="1"/>
    <col min="10250" max="10252" width="11.6640625" style="185"/>
    <col min="10253" max="10253" width="12.83203125" style="185" bestFit="1" customWidth="1"/>
    <col min="10254" max="10496" width="11.6640625" style="185"/>
    <col min="10497" max="10497" width="46.6640625" style="185" customWidth="1"/>
    <col min="10498" max="10498" width="5.83203125" style="185" customWidth="1"/>
    <col min="10499" max="10499" width="8.1640625" style="185" customWidth="1"/>
    <col min="10500" max="10500" width="17.5" style="185" customWidth="1"/>
    <col min="10501" max="10501" width="21" style="185" customWidth="1"/>
    <col min="10502" max="10502" width="24" style="185" customWidth="1"/>
    <col min="10503" max="10503" width="9.33203125" style="185" customWidth="1"/>
    <col min="10504" max="10504" width="11.6640625" style="185"/>
    <col min="10505" max="10505" width="12.83203125" style="185" bestFit="1" customWidth="1"/>
    <col min="10506" max="10508" width="11.6640625" style="185"/>
    <col min="10509" max="10509" width="12.83203125" style="185" bestFit="1" customWidth="1"/>
    <col min="10510" max="10752" width="11.6640625" style="185"/>
    <col min="10753" max="10753" width="46.6640625" style="185" customWidth="1"/>
    <col min="10754" max="10754" width="5.83203125" style="185" customWidth="1"/>
    <col min="10755" max="10755" width="8.1640625" style="185" customWidth="1"/>
    <col min="10756" max="10756" width="17.5" style="185" customWidth="1"/>
    <col min="10757" max="10757" width="21" style="185" customWidth="1"/>
    <col min="10758" max="10758" width="24" style="185" customWidth="1"/>
    <col min="10759" max="10759" width="9.33203125" style="185" customWidth="1"/>
    <col min="10760" max="10760" width="11.6640625" style="185"/>
    <col min="10761" max="10761" width="12.83203125" style="185" bestFit="1" customWidth="1"/>
    <col min="10762" max="10764" width="11.6640625" style="185"/>
    <col min="10765" max="10765" width="12.83203125" style="185" bestFit="1" customWidth="1"/>
    <col min="10766" max="11008" width="11.6640625" style="185"/>
    <col min="11009" max="11009" width="46.6640625" style="185" customWidth="1"/>
    <col min="11010" max="11010" width="5.83203125" style="185" customWidth="1"/>
    <col min="11011" max="11011" width="8.1640625" style="185" customWidth="1"/>
    <col min="11012" max="11012" width="17.5" style="185" customWidth="1"/>
    <col min="11013" max="11013" width="21" style="185" customWidth="1"/>
    <col min="11014" max="11014" width="24" style="185" customWidth="1"/>
    <col min="11015" max="11015" width="9.33203125" style="185" customWidth="1"/>
    <col min="11016" max="11016" width="11.6640625" style="185"/>
    <col min="11017" max="11017" width="12.83203125" style="185" bestFit="1" customWidth="1"/>
    <col min="11018" max="11020" width="11.6640625" style="185"/>
    <col min="11021" max="11021" width="12.83203125" style="185" bestFit="1" customWidth="1"/>
    <col min="11022" max="11264" width="11.6640625" style="185"/>
    <col min="11265" max="11265" width="46.6640625" style="185" customWidth="1"/>
    <col min="11266" max="11266" width="5.83203125" style="185" customWidth="1"/>
    <col min="11267" max="11267" width="8.1640625" style="185" customWidth="1"/>
    <col min="11268" max="11268" width="17.5" style="185" customWidth="1"/>
    <col min="11269" max="11269" width="21" style="185" customWidth="1"/>
    <col min="11270" max="11270" width="24" style="185" customWidth="1"/>
    <col min="11271" max="11271" width="9.33203125" style="185" customWidth="1"/>
    <col min="11272" max="11272" width="11.6640625" style="185"/>
    <col min="11273" max="11273" width="12.83203125" style="185" bestFit="1" customWidth="1"/>
    <col min="11274" max="11276" width="11.6640625" style="185"/>
    <col min="11277" max="11277" width="12.83203125" style="185" bestFit="1" customWidth="1"/>
    <col min="11278" max="11520" width="11.6640625" style="185"/>
    <col min="11521" max="11521" width="46.6640625" style="185" customWidth="1"/>
    <col min="11522" max="11522" width="5.83203125" style="185" customWidth="1"/>
    <col min="11523" max="11523" width="8.1640625" style="185" customWidth="1"/>
    <col min="11524" max="11524" width="17.5" style="185" customWidth="1"/>
    <col min="11525" max="11525" width="21" style="185" customWidth="1"/>
    <col min="11526" max="11526" width="24" style="185" customWidth="1"/>
    <col min="11527" max="11527" width="9.33203125" style="185" customWidth="1"/>
    <col min="11528" max="11528" width="11.6640625" style="185"/>
    <col min="11529" max="11529" width="12.83203125" style="185" bestFit="1" customWidth="1"/>
    <col min="11530" max="11532" width="11.6640625" style="185"/>
    <col min="11533" max="11533" width="12.83203125" style="185" bestFit="1" customWidth="1"/>
    <col min="11534" max="11776" width="11.6640625" style="185"/>
    <col min="11777" max="11777" width="46.6640625" style="185" customWidth="1"/>
    <col min="11778" max="11778" width="5.83203125" style="185" customWidth="1"/>
    <col min="11779" max="11779" width="8.1640625" style="185" customWidth="1"/>
    <col min="11780" max="11780" width="17.5" style="185" customWidth="1"/>
    <col min="11781" max="11781" width="21" style="185" customWidth="1"/>
    <col min="11782" max="11782" width="24" style="185" customWidth="1"/>
    <col min="11783" max="11783" width="9.33203125" style="185" customWidth="1"/>
    <col min="11784" max="11784" width="11.6640625" style="185"/>
    <col min="11785" max="11785" width="12.83203125" style="185" bestFit="1" customWidth="1"/>
    <col min="11786" max="11788" width="11.6640625" style="185"/>
    <col min="11789" max="11789" width="12.83203125" style="185" bestFit="1" customWidth="1"/>
    <col min="11790" max="12032" width="11.6640625" style="185"/>
    <col min="12033" max="12033" width="46.6640625" style="185" customWidth="1"/>
    <col min="12034" max="12034" width="5.83203125" style="185" customWidth="1"/>
    <col min="12035" max="12035" width="8.1640625" style="185" customWidth="1"/>
    <col min="12036" max="12036" width="17.5" style="185" customWidth="1"/>
    <col min="12037" max="12037" width="21" style="185" customWidth="1"/>
    <col min="12038" max="12038" width="24" style="185" customWidth="1"/>
    <col min="12039" max="12039" width="9.33203125" style="185" customWidth="1"/>
    <col min="12040" max="12040" width="11.6640625" style="185"/>
    <col min="12041" max="12041" width="12.83203125" style="185" bestFit="1" customWidth="1"/>
    <col min="12042" max="12044" width="11.6640625" style="185"/>
    <col min="12045" max="12045" width="12.83203125" style="185" bestFit="1" customWidth="1"/>
    <col min="12046" max="12288" width="11.6640625" style="185"/>
    <col min="12289" max="12289" width="46.6640625" style="185" customWidth="1"/>
    <col min="12290" max="12290" width="5.83203125" style="185" customWidth="1"/>
    <col min="12291" max="12291" width="8.1640625" style="185" customWidth="1"/>
    <col min="12292" max="12292" width="17.5" style="185" customWidth="1"/>
    <col min="12293" max="12293" width="21" style="185" customWidth="1"/>
    <col min="12294" max="12294" width="24" style="185" customWidth="1"/>
    <col min="12295" max="12295" width="9.33203125" style="185" customWidth="1"/>
    <col min="12296" max="12296" width="11.6640625" style="185"/>
    <col min="12297" max="12297" width="12.83203125" style="185" bestFit="1" customWidth="1"/>
    <col min="12298" max="12300" width="11.6640625" style="185"/>
    <col min="12301" max="12301" width="12.83203125" style="185" bestFit="1" customWidth="1"/>
    <col min="12302" max="12544" width="11.6640625" style="185"/>
    <col min="12545" max="12545" width="46.6640625" style="185" customWidth="1"/>
    <col min="12546" max="12546" width="5.83203125" style="185" customWidth="1"/>
    <col min="12547" max="12547" width="8.1640625" style="185" customWidth="1"/>
    <col min="12548" max="12548" width="17.5" style="185" customWidth="1"/>
    <col min="12549" max="12549" width="21" style="185" customWidth="1"/>
    <col min="12550" max="12550" width="24" style="185" customWidth="1"/>
    <col min="12551" max="12551" width="9.33203125" style="185" customWidth="1"/>
    <col min="12552" max="12552" width="11.6640625" style="185"/>
    <col min="12553" max="12553" width="12.83203125" style="185" bestFit="1" customWidth="1"/>
    <col min="12554" max="12556" width="11.6640625" style="185"/>
    <col min="12557" max="12557" width="12.83203125" style="185" bestFit="1" customWidth="1"/>
    <col min="12558" max="12800" width="11.6640625" style="185"/>
    <col min="12801" max="12801" width="46.6640625" style="185" customWidth="1"/>
    <col min="12802" max="12802" width="5.83203125" style="185" customWidth="1"/>
    <col min="12803" max="12803" width="8.1640625" style="185" customWidth="1"/>
    <col min="12804" max="12804" width="17.5" style="185" customWidth="1"/>
    <col min="12805" max="12805" width="21" style="185" customWidth="1"/>
    <col min="12806" max="12806" width="24" style="185" customWidth="1"/>
    <col min="12807" max="12807" width="9.33203125" style="185" customWidth="1"/>
    <col min="12808" max="12808" width="11.6640625" style="185"/>
    <col min="12809" max="12809" width="12.83203125" style="185" bestFit="1" customWidth="1"/>
    <col min="12810" max="12812" width="11.6640625" style="185"/>
    <col min="12813" max="12813" width="12.83203125" style="185" bestFit="1" customWidth="1"/>
    <col min="12814" max="13056" width="11.6640625" style="185"/>
    <col min="13057" max="13057" width="46.6640625" style="185" customWidth="1"/>
    <col min="13058" max="13058" width="5.83203125" style="185" customWidth="1"/>
    <col min="13059" max="13059" width="8.1640625" style="185" customWidth="1"/>
    <col min="13060" max="13060" width="17.5" style="185" customWidth="1"/>
    <col min="13061" max="13061" width="21" style="185" customWidth="1"/>
    <col min="13062" max="13062" width="24" style="185" customWidth="1"/>
    <col min="13063" max="13063" width="9.33203125" style="185" customWidth="1"/>
    <col min="13064" max="13064" width="11.6640625" style="185"/>
    <col min="13065" max="13065" width="12.83203125" style="185" bestFit="1" customWidth="1"/>
    <col min="13066" max="13068" width="11.6640625" style="185"/>
    <col min="13069" max="13069" width="12.83203125" style="185" bestFit="1" customWidth="1"/>
    <col min="13070" max="13312" width="11.6640625" style="185"/>
    <col min="13313" max="13313" width="46.6640625" style="185" customWidth="1"/>
    <col min="13314" max="13314" width="5.83203125" style="185" customWidth="1"/>
    <col min="13315" max="13315" width="8.1640625" style="185" customWidth="1"/>
    <col min="13316" max="13316" width="17.5" style="185" customWidth="1"/>
    <col min="13317" max="13317" width="21" style="185" customWidth="1"/>
    <col min="13318" max="13318" width="24" style="185" customWidth="1"/>
    <col min="13319" max="13319" width="9.33203125" style="185" customWidth="1"/>
    <col min="13320" max="13320" width="11.6640625" style="185"/>
    <col min="13321" max="13321" width="12.83203125" style="185" bestFit="1" customWidth="1"/>
    <col min="13322" max="13324" width="11.6640625" style="185"/>
    <col min="13325" max="13325" width="12.83203125" style="185" bestFit="1" customWidth="1"/>
    <col min="13326" max="13568" width="11.6640625" style="185"/>
    <col min="13569" max="13569" width="46.6640625" style="185" customWidth="1"/>
    <col min="13570" max="13570" width="5.83203125" style="185" customWidth="1"/>
    <col min="13571" max="13571" width="8.1640625" style="185" customWidth="1"/>
    <col min="13572" max="13572" width="17.5" style="185" customWidth="1"/>
    <col min="13573" max="13573" width="21" style="185" customWidth="1"/>
    <col min="13574" max="13574" width="24" style="185" customWidth="1"/>
    <col min="13575" max="13575" width="9.33203125" style="185" customWidth="1"/>
    <col min="13576" max="13576" width="11.6640625" style="185"/>
    <col min="13577" max="13577" width="12.83203125" style="185" bestFit="1" customWidth="1"/>
    <col min="13578" max="13580" width="11.6640625" style="185"/>
    <col min="13581" max="13581" width="12.83203125" style="185" bestFit="1" customWidth="1"/>
    <col min="13582" max="13824" width="11.6640625" style="185"/>
    <col min="13825" max="13825" width="46.6640625" style="185" customWidth="1"/>
    <col min="13826" max="13826" width="5.83203125" style="185" customWidth="1"/>
    <col min="13827" max="13827" width="8.1640625" style="185" customWidth="1"/>
    <col min="13828" max="13828" width="17.5" style="185" customWidth="1"/>
    <col min="13829" max="13829" width="21" style="185" customWidth="1"/>
    <col min="13830" max="13830" width="24" style="185" customWidth="1"/>
    <col min="13831" max="13831" width="9.33203125" style="185" customWidth="1"/>
    <col min="13832" max="13832" width="11.6640625" style="185"/>
    <col min="13833" max="13833" width="12.83203125" style="185" bestFit="1" customWidth="1"/>
    <col min="13834" max="13836" width="11.6640625" style="185"/>
    <col min="13837" max="13837" width="12.83203125" style="185" bestFit="1" customWidth="1"/>
    <col min="13838" max="14080" width="11.6640625" style="185"/>
    <col min="14081" max="14081" width="46.6640625" style="185" customWidth="1"/>
    <col min="14082" max="14082" width="5.83203125" style="185" customWidth="1"/>
    <col min="14083" max="14083" width="8.1640625" style="185" customWidth="1"/>
    <col min="14084" max="14084" width="17.5" style="185" customWidth="1"/>
    <col min="14085" max="14085" width="21" style="185" customWidth="1"/>
    <col min="14086" max="14086" width="24" style="185" customWidth="1"/>
    <col min="14087" max="14087" width="9.33203125" style="185" customWidth="1"/>
    <col min="14088" max="14088" width="11.6640625" style="185"/>
    <col min="14089" max="14089" width="12.83203125" style="185" bestFit="1" customWidth="1"/>
    <col min="14090" max="14092" width="11.6640625" style="185"/>
    <col min="14093" max="14093" width="12.83203125" style="185" bestFit="1" customWidth="1"/>
    <col min="14094" max="14336" width="11.6640625" style="185"/>
    <col min="14337" max="14337" width="46.6640625" style="185" customWidth="1"/>
    <col min="14338" max="14338" width="5.83203125" style="185" customWidth="1"/>
    <col min="14339" max="14339" width="8.1640625" style="185" customWidth="1"/>
    <col min="14340" max="14340" width="17.5" style="185" customWidth="1"/>
    <col min="14341" max="14341" width="21" style="185" customWidth="1"/>
    <col min="14342" max="14342" width="24" style="185" customWidth="1"/>
    <col min="14343" max="14343" width="9.33203125" style="185" customWidth="1"/>
    <col min="14344" max="14344" width="11.6640625" style="185"/>
    <col min="14345" max="14345" width="12.83203125" style="185" bestFit="1" customWidth="1"/>
    <col min="14346" max="14348" width="11.6640625" style="185"/>
    <col min="14349" max="14349" width="12.83203125" style="185" bestFit="1" customWidth="1"/>
    <col min="14350" max="14592" width="11.6640625" style="185"/>
    <col min="14593" max="14593" width="46.6640625" style="185" customWidth="1"/>
    <col min="14594" max="14594" width="5.83203125" style="185" customWidth="1"/>
    <col min="14595" max="14595" width="8.1640625" style="185" customWidth="1"/>
    <col min="14596" max="14596" width="17.5" style="185" customWidth="1"/>
    <col min="14597" max="14597" width="21" style="185" customWidth="1"/>
    <col min="14598" max="14598" width="24" style="185" customWidth="1"/>
    <col min="14599" max="14599" width="9.33203125" style="185" customWidth="1"/>
    <col min="14600" max="14600" width="11.6640625" style="185"/>
    <col min="14601" max="14601" width="12.83203125" style="185" bestFit="1" customWidth="1"/>
    <col min="14602" max="14604" width="11.6640625" style="185"/>
    <col min="14605" max="14605" width="12.83203125" style="185" bestFit="1" customWidth="1"/>
    <col min="14606" max="14848" width="11.6640625" style="185"/>
    <col min="14849" max="14849" width="46.6640625" style="185" customWidth="1"/>
    <col min="14850" max="14850" width="5.83203125" style="185" customWidth="1"/>
    <col min="14851" max="14851" width="8.1640625" style="185" customWidth="1"/>
    <col min="14852" max="14852" width="17.5" style="185" customWidth="1"/>
    <col min="14853" max="14853" width="21" style="185" customWidth="1"/>
    <col min="14854" max="14854" width="24" style="185" customWidth="1"/>
    <col min="14855" max="14855" width="9.33203125" style="185" customWidth="1"/>
    <col min="14856" max="14856" width="11.6640625" style="185"/>
    <col min="14857" max="14857" width="12.83203125" style="185" bestFit="1" customWidth="1"/>
    <col min="14858" max="14860" width="11.6640625" style="185"/>
    <col min="14861" max="14861" width="12.83203125" style="185" bestFit="1" customWidth="1"/>
    <col min="14862" max="15104" width="11.6640625" style="185"/>
    <col min="15105" max="15105" width="46.6640625" style="185" customWidth="1"/>
    <col min="15106" max="15106" width="5.83203125" style="185" customWidth="1"/>
    <col min="15107" max="15107" width="8.1640625" style="185" customWidth="1"/>
    <col min="15108" max="15108" width="17.5" style="185" customWidth="1"/>
    <col min="15109" max="15109" width="21" style="185" customWidth="1"/>
    <col min="15110" max="15110" width="24" style="185" customWidth="1"/>
    <col min="15111" max="15111" width="9.33203125" style="185" customWidth="1"/>
    <col min="15112" max="15112" width="11.6640625" style="185"/>
    <col min="15113" max="15113" width="12.83203125" style="185" bestFit="1" customWidth="1"/>
    <col min="15114" max="15116" width="11.6640625" style="185"/>
    <col min="15117" max="15117" width="12.83203125" style="185" bestFit="1" customWidth="1"/>
    <col min="15118" max="15360" width="11.6640625" style="185"/>
    <col min="15361" max="15361" width="46.6640625" style="185" customWidth="1"/>
    <col min="15362" max="15362" width="5.83203125" style="185" customWidth="1"/>
    <col min="15363" max="15363" width="8.1640625" style="185" customWidth="1"/>
    <col min="15364" max="15364" width="17.5" style="185" customWidth="1"/>
    <col min="15365" max="15365" width="21" style="185" customWidth="1"/>
    <col min="15366" max="15366" width="24" style="185" customWidth="1"/>
    <col min="15367" max="15367" width="9.33203125" style="185" customWidth="1"/>
    <col min="15368" max="15368" width="11.6640625" style="185"/>
    <col min="15369" max="15369" width="12.83203125" style="185" bestFit="1" customWidth="1"/>
    <col min="15370" max="15372" width="11.6640625" style="185"/>
    <col min="15373" max="15373" width="12.83203125" style="185" bestFit="1" customWidth="1"/>
    <col min="15374" max="15616" width="11.6640625" style="185"/>
    <col min="15617" max="15617" width="46.6640625" style="185" customWidth="1"/>
    <col min="15618" max="15618" width="5.83203125" style="185" customWidth="1"/>
    <col min="15619" max="15619" width="8.1640625" style="185" customWidth="1"/>
    <col min="15620" max="15620" width="17.5" style="185" customWidth="1"/>
    <col min="15621" max="15621" width="21" style="185" customWidth="1"/>
    <col min="15622" max="15622" width="24" style="185" customWidth="1"/>
    <col min="15623" max="15623" width="9.33203125" style="185" customWidth="1"/>
    <col min="15624" max="15624" width="11.6640625" style="185"/>
    <col min="15625" max="15625" width="12.83203125" style="185" bestFit="1" customWidth="1"/>
    <col min="15626" max="15628" width="11.6640625" style="185"/>
    <col min="15629" max="15629" width="12.83203125" style="185" bestFit="1" customWidth="1"/>
    <col min="15630" max="15872" width="11.6640625" style="185"/>
    <col min="15873" max="15873" width="46.6640625" style="185" customWidth="1"/>
    <col min="15874" max="15874" width="5.83203125" style="185" customWidth="1"/>
    <col min="15875" max="15875" width="8.1640625" style="185" customWidth="1"/>
    <col min="15876" max="15876" width="17.5" style="185" customWidth="1"/>
    <col min="15877" max="15877" width="21" style="185" customWidth="1"/>
    <col min="15878" max="15878" width="24" style="185" customWidth="1"/>
    <col min="15879" max="15879" width="9.33203125" style="185" customWidth="1"/>
    <col min="15880" max="15880" width="11.6640625" style="185"/>
    <col min="15881" max="15881" width="12.83203125" style="185" bestFit="1" customWidth="1"/>
    <col min="15882" max="15884" width="11.6640625" style="185"/>
    <col min="15885" max="15885" width="12.83203125" style="185" bestFit="1" customWidth="1"/>
    <col min="15886" max="16128" width="11.6640625" style="185"/>
    <col min="16129" max="16129" width="46.6640625" style="185" customWidth="1"/>
    <col min="16130" max="16130" width="5.83203125" style="185" customWidth="1"/>
    <col min="16131" max="16131" width="8.1640625" style="185" customWidth="1"/>
    <col min="16132" max="16132" width="17.5" style="185" customWidth="1"/>
    <col min="16133" max="16133" width="21" style="185" customWidth="1"/>
    <col min="16134" max="16134" width="24" style="185" customWidth="1"/>
    <col min="16135" max="16135" width="9.33203125" style="185" customWidth="1"/>
    <col min="16136" max="16136" width="11.6640625" style="185"/>
    <col min="16137" max="16137" width="12.83203125" style="185" bestFit="1" customWidth="1"/>
    <col min="16138" max="16140" width="11.6640625" style="185"/>
    <col min="16141" max="16141" width="12.83203125" style="185" bestFit="1" customWidth="1"/>
    <col min="16142" max="16384" width="11.6640625" style="185"/>
  </cols>
  <sheetData>
    <row r="1" spans="1:5" x14ac:dyDescent="0.2">
      <c r="A1" s="188" t="s">
        <v>697</v>
      </c>
      <c r="D1" s="188" t="s">
        <v>698</v>
      </c>
      <c r="E1" s="188" t="s">
        <v>699</v>
      </c>
    </row>
    <row r="2" spans="1:5" x14ac:dyDescent="0.2">
      <c r="A2" s="188"/>
    </row>
    <row r="3" spans="1:5" x14ac:dyDescent="0.2">
      <c r="A3" s="185" t="s">
        <v>700</v>
      </c>
      <c r="B3" s="186" t="s">
        <v>701</v>
      </c>
      <c r="C3" s="186">
        <v>8</v>
      </c>
      <c r="D3" s="189">
        <v>8</v>
      </c>
      <c r="E3" s="187">
        <f>+C3*D3</f>
        <v>64</v>
      </c>
    </row>
    <row r="4" spans="1:5" x14ac:dyDescent="0.2">
      <c r="A4" s="185" t="s">
        <v>702</v>
      </c>
      <c r="B4" s="186" t="s">
        <v>701</v>
      </c>
      <c r="C4" s="186">
        <v>2</v>
      </c>
      <c r="D4" s="189">
        <v>85</v>
      </c>
      <c r="E4" s="187">
        <f>+C4*D4</f>
        <v>170</v>
      </c>
    </row>
    <row r="5" spans="1:5" x14ac:dyDescent="0.2">
      <c r="A5" s="185" t="s">
        <v>703</v>
      </c>
      <c r="B5" s="186" t="s">
        <v>701</v>
      </c>
      <c r="C5" s="186">
        <v>5</v>
      </c>
      <c r="D5" s="189">
        <v>82</v>
      </c>
      <c r="E5" s="187">
        <f t="shared" ref="E5:E31" si="0">+C5*D5</f>
        <v>410</v>
      </c>
    </row>
    <row r="6" spans="1:5" x14ac:dyDescent="0.2">
      <c r="A6" s="185" t="s">
        <v>704</v>
      </c>
      <c r="B6" s="186" t="s">
        <v>701</v>
      </c>
      <c r="C6" s="186">
        <v>6</v>
      </c>
      <c r="D6" s="189">
        <v>88</v>
      </c>
      <c r="E6" s="187">
        <f t="shared" si="0"/>
        <v>528</v>
      </c>
    </row>
    <row r="7" spans="1:5" x14ac:dyDescent="0.2">
      <c r="A7" s="185" t="s">
        <v>705</v>
      </c>
      <c r="B7" s="186" t="s">
        <v>701</v>
      </c>
      <c r="C7" s="186">
        <v>1</v>
      </c>
      <c r="D7" s="189">
        <v>121</v>
      </c>
      <c r="E7" s="187">
        <f t="shared" si="0"/>
        <v>121</v>
      </c>
    </row>
    <row r="8" spans="1:5" x14ac:dyDescent="0.2">
      <c r="A8" s="185" t="s">
        <v>706</v>
      </c>
      <c r="B8" s="186" t="s">
        <v>701</v>
      </c>
      <c r="C8" s="186">
        <v>14</v>
      </c>
      <c r="D8" s="189">
        <v>34</v>
      </c>
      <c r="E8" s="187">
        <f t="shared" si="0"/>
        <v>476</v>
      </c>
    </row>
    <row r="9" spans="1:5" x14ac:dyDescent="0.2">
      <c r="A9" s="185" t="s">
        <v>707</v>
      </c>
      <c r="B9" s="186" t="s">
        <v>701</v>
      </c>
      <c r="C9" s="186">
        <v>13</v>
      </c>
      <c r="D9" s="189">
        <v>22</v>
      </c>
      <c r="E9" s="187">
        <f t="shared" si="0"/>
        <v>286</v>
      </c>
    </row>
    <row r="10" spans="1:5" x14ac:dyDescent="0.2">
      <c r="A10" s="185" t="s">
        <v>708</v>
      </c>
      <c r="B10" s="186" t="s">
        <v>701</v>
      </c>
      <c r="C10" s="186">
        <v>2</v>
      </c>
      <c r="D10" s="189">
        <v>31</v>
      </c>
      <c r="E10" s="187">
        <f t="shared" si="0"/>
        <v>62</v>
      </c>
    </row>
    <row r="11" spans="1:5" x14ac:dyDescent="0.2">
      <c r="A11" s="185" t="s">
        <v>709</v>
      </c>
      <c r="B11" s="186" t="s">
        <v>701</v>
      </c>
      <c r="C11" s="186">
        <v>2</v>
      </c>
      <c r="D11" s="189">
        <v>48</v>
      </c>
      <c r="E11" s="187">
        <f>+C11*D11</f>
        <v>96</v>
      </c>
    </row>
    <row r="12" spans="1:5" x14ac:dyDescent="0.2">
      <c r="A12" s="185" t="s">
        <v>710</v>
      </c>
      <c r="B12" s="186" t="s">
        <v>701</v>
      </c>
      <c r="C12" s="186">
        <v>9</v>
      </c>
      <c r="D12" s="189">
        <v>111</v>
      </c>
      <c r="E12" s="187">
        <f t="shared" si="0"/>
        <v>999</v>
      </c>
    </row>
    <row r="13" spans="1:5" x14ac:dyDescent="0.2">
      <c r="A13" s="185" t="s">
        <v>711</v>
      </c>
      <c r="B13" s="186" t="s">
        <v>701</v>
      </c>
      <c r="C13" s="186">
        <v>12</v>
      </c>
      <c r="D13" s="189">
        <v>138</v>
      </c>
      <c r="E13" s="187">
        <f t="shared" si="0"/>
        <v>1656</v>
      </c>
    </row>
    <row r="14" spans="1:5" x14ac:dyDescent="0.2">
      <c r="A14" s="185" t="s">
        <v>712</v>
      </c>
      <c r="B14" s="186" t="s">
        <v>701</v>
      </c>
      <c r="C14" s="186">
        <v>1</v>
      </c>
      <c r="D14" s="189">
        <v>345</v>
      </c>
      <c r="E14" s="187">
        <f t="shared" si="0"/>
        <v>345</v>
      </c>
    </row>
    <row r="15" spans="1:5" x14ac:dyDescent="0.2">
      <c r="A15" s="185" t="s">
        <v>713</v>
      </c>
      <c r="B15" s="186" t="s">
        <v>701</v>
      </c>
      <c r="C15" s="186">
        <v>2</v>
      </c>
      <c r="D15" s="189">
        <v>29</v>
      </c>
      <c r="E15" s="187">
        <f t="shared" si="0"/>
        <v>58</v>
      </c>
    </row>
    <row r="16" spans="1:5" x14ac:dyDescent="0.2">
      <c r="A16" s="185" t="s">
        <v>714</v>
      </c>
      <c r="B16" s="186" t="s">
        <v>701</v>
      </c>
      <c r="C16" s="186">
        <v>4</v>
      </c>
      <c r="D16" s="189">
        <v>24</v>
      </c>
      <c r="E16" s="187">
        <f t="shared" si="0"/>
        <v>96</v>
      </c>
    </row>
    <row r="17" spans="1:5" x14ac:dyDescent="0.2">
      <c r="A17" s="185" t="s">
        <v>715</v>
      </c>
      <c r="B17" s="186" t="s">
        <v>701</v>
      </c>
      <c r="C17" s="186">
        <v>35</v>
      </c>
      <c r="D17" s="189">
        <v>7</v>
      </c>
      <c r="E17" s="187">
        <f t="shared" si="0"/>
        <v>245</v>
      </c>
    </row>
    <row r="18" spans="1:5" x14ac:dyDescent="0.2">
      <c r="A18" s="185" t="s">
        <v>716</v>
      </c>
      <c r="B18" s="186" t="s">
        <v>701</v>
      </c>
      <c r="C18" s="186">
        <v>2</v>
      </c>
      <c r="D18" s="189">
        <v>11</v>
      </c>
      <c r="E18" s="187">
        <f t="shared" si="0"/>
        <v>22</v>
      </c>
    </row>
    <row r="19" spans="1:5" x14ac:dyDescent="0.2">
      <c r="A19" s="185" t="s">
        <v>717</v>
      </c>
      <c r="B19" s="186" t="s">
        <v>701</v>
      </c>
      <c r="C19" s="186">
        <v>5</v>
      </c>
      <c r="D19" s="189">
        <v>38</v>
      </c>
      <c r="E19" s="187">
        <f t="shared" si="0"/>
        <v>190</v>
      </c>
    </row>
    <row r="20" spans="1:5" x14ac:dyDescent="0.2">
      <c r="A20" s="185" t="s">
        <v>718</v>
      </c>
      <c r="B20" s="186" t="s">
        <v>701</v>
      </c>
      <c r="C20" s="186">
        <v>8</v>
      </c>
      <c r="D20" s="189">
        <v>97</v>
      </c>
      <c r="E20" s="187">
        <f t="shared" si="0"/>
        <v>776</v>
      </c>
    </row>
    <row r="21" spans="1:5" x14ac:dyDescent="0.2">
      <c r="A21" s="185" t="s">
        <v>719</v>
      </c>
      <c r="B21" s="186" t="s">
        <v>175</v>
      </c>
      <c r="C21" s="186">
        <v>72</v>
      </c>
      <c r="D21" s="189">
        <v>17</v>
      </c>
      <c r="E21" s="187">
        <f t="shared" si="0"/>
        <v>1224</v>
      </c>
    </row>
    <row r="22" spans="1:5" x14ac:dyDescent="0.2">
      <c r="A22" s="185" t="s">
        <v>720</v>
      </c>
      <c r="B22" s="186" t="s">
        <v>175</v>
      </c>
      <c r="C22" s="186">
        <v>112</v>
      </c>
      <c r="D22" s="189">
        <v>17</v>
      </c>
      <c r="E22" s="187">
        <f t="shared" si="0"/>
        <v>1904</v>
      </c>
    </row>
    <row r="23" spans="1:5" x14ac:dyDescent="0.2">
      <c r="A23" s="185" t="s">
        <v>721</v>
      </c>
      <c r="B23" s="186" t="s">
        <v>175</v>
      </c>
      <c r="C23" s="186">
        <v>162</v>
      </c>
      <c r="D23" s="189">
        <v>25</v>
      </c>
      <c r="E23" s="187">
        <f t="shared" si="0"/>
        <v>4050</v>
      </c>
    </row>
    <row r="24" spans="1:5" x14ac:dyDescent="0.2">
      <c r="A24" s="185" t="s">
        <v>722</v>
      </c>
      <c r="B24" s="186" t="s">
        <v>175</v>
      </c>
      <c r="C24" s="186">
        <v>10</v>
      </c>
      <c r="D24" s="189">
        <v>96</v>
      </c>
      <c r="E24" s="187">
        <f t="shared" si="0"/>
        <v>960</v>
      </c>
    </row>
    <row r="25" spans="1:5" x14ac:dyDescent="0.2">
      <c r="A25" s="185" t="s">
        <v>723</v>
      </c>
      <c r="B25" s="186" t="s">
        <v>175</v>
      </c>
      <c r="C25" s="186">
        <v>8</v>
      </c>
      <c r="D25" s="189">
        <v>17</v>
      </c>
      <c r="E25" s="187">
        <f>+C25*D25</f>
        <v>136</v>
      </c>
    </row>
    <row r="26" spans="1:5" x14ac:dyDescent="0.2">
      <c r="A26" s="185" t="s">
        <v>724</v>
      </c>
      <c r="B26" s="186" t="s">
        <v>175</v>
      </c>
      <c r="C26" s="186">
        <v>15</v>
      </c>
      <c r="D26" s="189">
        <v>30</v>
      </c>
      <c r="E26" s="187">
        <f t="shared" si="0"/>
        <v>450</v>
      </c>
    </row>
    <row r="27" spans="1:5" x14ac:dyDescent="0.2">
      <c r="A27" s="185" t="s">
        <v>725</v>
      </c>
      <c r="B27" s="186" t="s">
        <v>175</v>
      </c>
      <c r="C27" s="186">
        <v>12</v>
      </c>
      <c r="D27" s="189">
        <v>12</v>
      </c>
      <c r="E27" s="187">
        <f t="shared" si="0"/>
        <v>144</v>
      </c>
    </row>
    <row r="28" spans="1:5" x14ac:dyDescent="0.2">
      <c r="A28" s="185" t="s">
        <v>726</v>
      </c>
      <c r="B28" s="186" t="s">
        <v>175</v>
      </c>
      <c r="C28" s="186">
        <v>10</v>
      </c>
      <c r="D28" s="189">
        <v>17</v>
      </c>
      <c r="E28" s="187">
        <f t="shared" si="0"/>
        <v>170</v>
      </c>
    </row>
    <row r="29" spans="1:5" x14ac:dyDescent="0.2">
      <c r="A29" s="185" t="s">
        <v>727</v>
      </c>
      <c r="B29" s="186" t="s">
        <v>175</v>
      </c>
      <c r="C29" s="186">
        <v>24</v>
      </c>
      <c r="D29" s="189">
        <v>15</v>
      </c>
      <c r="E29" s="187">
        <f t="shared" si="0"/>
        <v>360</v>
      </c>
    </row>
    <row r="30" spans="1:5" x14ac:dyDescent="0.2">
      <c r="A30" s="185" t="s">
        <v>728</v>
      </c>
      <c r="B30" s="186" t="s">
        <v>175</v>
      </c>
      <c r="C30" s="186">
        <v>4</v>
      </c>
      <c r="D30" s="189">
        <v>61</v>
      </c>
      <c r="E30" s="187">
        <f t="shared" si="0"/>
        <v>244</v>
      </c>
    </row>
    <row r="31" spans="1:5" x14ac:dyDescent="0.2">
      <c r="A31" s="185" t="s">
        <v>729</v>
      </c>
      <c r="B31" s="186" t="s">
        <v>175</v>
      </c>
      <c r="C31" s="186">
        <v>12</v>
      </c>
      <c r="D31" s="189">
        <v>12</v>
      </c>
      <c r="E31" s="187">
        <f t="shared" si="0"/>
        <v>144</v>
      </c>
    </row>
    <row r="33" spans="1:5" x14ac:dyDescent="0.2">
      <c r="A33" s="188" t="s">
        <v>730</v>
      </c>
      <c r="B33" s="185"/>
      <c r="C33" s="185"/>
      <c r="E33" s="190">
        <f>SUM(E3:E31)</f>
        <v>16386</v>
      </c>
    </row>
    <row r="34" spans="1:5" x14ac:dyDescent="0.2">
      <c r="A34" s="188"/>
      <c r="B34" s="185"/>
      <c r="C34" s="185"/>
      <c r="E34" s="190"/>
    </row>
    <row r="35" spans="1:5" x14ac:dyDescent="0.2">
      <c r="A35" s="188"/>
      <c r="B35" s="185"/>
      <c r="C35" s="185"/>
      <c r="E35" s="190"/>
    </row>
    <row r="36" spans="1:5" x14ac:dyDescent="0.2">
      <c r="A36" s="188"/>
      <c r="B36" s="185"/>
      <c r="C36" s="185"/>
      <c r="E36" s="190"/>
    </row>
    <row r="37" spans="1:5" x14ac:dyDescent="0.2">
      <c r="A37" s="188"/>
      <c r="B37" s="185"/>
      <c r="C37" s="185"/>
      <c r="E37" s="190"/>
    </row>
    <row r="38" spans="1:5" x14ac:dyDescent="0.2">
      <c r="A38" s="188"/>
      <c r="B38" s="185"/>
      <c r="C38" s="185"/>
      <c r="E38" s="190"/>
    </row>
    <row r="39" spans="1:5" x14ac:dyDescent="0.2">
      <c r="A39" s="188"/>
      <c r="B39" s="185"/>
      <c r="C39" s="185"/>
      <c r="E39" s="190"/>
    </row>
    <row r="40" spans="1:5" x14ac:dyDescent="0.2">
      <c r="A40" s="188"/>
      <c r="B40" s="185"/>
      <c r="C40" s="185"/>
      <c r="E40" s="190"/>
    </row>
    <row r="41" spans="1:5" x14ac:dyDescent="0.2">
      <c r="A41" s="188" t="s">
        <v>731</v>
      </c>
      <c r="B41" s="185"/>
      <c r="C41" s="185"/>
    </row>
    <row r="43" spans="1:5" x14ac:dyDescent="0.2">
      <c r="A43" s="185" t="s">
        <v>700</v>
      </c>
      <c r="B43" s="186" t="s">
        <v>701</v>
      </c>
      <c r="C43" s="186">
        <v>8</v>
      </c>
      <c r="D43" s="189">
        <v>39</v>
      </c>
      <c r="E43" s="187">
        <f>+C43*D43</f>
        <v>312</v>
      </c>
    </row>
    <row r="44" spans="1:5" x14ac:dyDescent="0.2">
      <c r="A44" s="185" t="s">
        <v>702</v>
      </c>
      <c r="B44" s="186" t="s">
        <v>701</v>
      </c>
      <c r="C44" s="186">
        <v>2</v>
      </c>
      <c r="D44" s="189">
        <v>35</v>
      </c>
      <c r="E44" s="187">
        <f>+C44*D44</f>
        <v>70</v>
      </c>
    </row>
    <row r="45" spans="1:5" x14ac:dyDescent="0.2">
      <c r="A45" s="185" t="s">
        <v>703</v>
      </c>
      <c r="B45" s="186" t="s">
        <v>701</v>
      </c>
      <c r="C45" s="186">
        <v>5</v>
      </c>
      <c r="D45" s="189">
        <v>35</v>
      </c>
      <c r="E45" s="187">
        <f t="shared" ref="E45:E67" si="1">+C45*D45</f>
        <v>175</v>
      </c>
    </row>
    <row r="46" spans="1:5" x14ac:dyDescent="0.2">
      <c r="A46" s="185" t="s">
        <v>704</v>
      </c>
      <c r="B46" s="186" t="s">
        <v>701</v>
      </c>
      <c r="C46" s="186">
        <v>6</v>
      </c>
      <c r="D46" s="189">
        <v>41</v>
      </c>
      <c r="E46" s="187">
        <f t="shared" si="1"/>
        <v>246</v>
      </c>
    </row>
    <row r="47" spans="1:5" x14ac:dyDescent="0.2">
      <c r="A47" s="185" t="s">
        <v>705</v>
      </c>
      <c r="B47" s="186" t="s">
        <v>701</v>
      </c>
      <c r="C47" s="186">
        <v>1</v>
      </c>
      <c r="D47" s="189">
        <v>41</v>
      </c>
      <c r="E47" s="187">
        <f t="shared" si="1"/>
        <v>41</v>
      </c>
    </row>
    <row r="48" spans="1:5" x14ac:dyDescent="0.2">
      <c r="A48" s="185" t="s">
        <v>710</v>
      </c>
      <c r="B48" s="186" t="s">
        <v>701</v>
      </c>
      <c r="C48" s="186">
        <v>9</v>
      </c>
      <c r="D48" s="189">
        <v>81</v>
      </c>
      <c r="E48" s="187">
        <f t="shared" si="1"/>
        <v>729</v>
      </c>
    </row>
    <row r="49" spans="1:5" x14ac:dyDescent="0.2">
      <c r="A49" s="185" t="s">
        <v>711</v>
      </c>
      <c r="B49" s="186" t="s">
        <v>701</v>
      </c>
      <c r="C49" s="186">
        <v>12</v>
      </c>
      <c r="D49" s="189">
        <v>81</v>
      </c>
      <c r="E49" s="187">
        <f t="shared" si="1"/>
        <v>972</v>
      </c>
    </row>
    <row r="50" spans="1:5" x14ac:dyDescent="0.2">
      <c r="A50" s="185" t="s">
        <v>712</v>
      </c>
      <c r="B50" s="186" t="s">
        <v>701</v>
      </c>
      <c r="C50" s="186">
        <v>1</v>
      </c>
      <c r="D50" s="189">
        <v>187</v>
      </c>
      <c r="E50" s="187">
        <f t="shared" si="1"/>
        <v>187</v>
      </c>
    </row>
    <row r="51" spans="1:5" x14ac:dyDescent="0.2">
      <c r="A51" s="185" t="s">
        <v>713</v>
      </c>
      <c r="B51" s="186" t="s">
        <v>701</v>
      </c>
      <c r="C51" s="186">
        <v>2</v>
      </c>
      <c r="D51" s="189">
        <v>8</v>
      </c>
      <c r="E51" s="187">
        <f t="shared" si="1"/>
        <v>16</v>
      </c>
    </row>
    <row r="52" spans="1:5" x14ac:dyDescent="0.2">
      <c r="A52" s="185" t="s">
        <v>714</v>
      </c>
      <c r="B52" s="186" t="s">
        <v>701</v>
      </c>
      <c r="C52" s="186">
        <v>4</v>
      </c>
      <c r="D52" s="189">
        <v>71</v>
      </c>
      <c r="E52" s="187">
        <f t="shared" si="1"/>
        <v>284</v>
      </c>
    </row>
    <row r="53" spans="1:5" x14ac:dyDescent="0.2">
      <c r="A53" s="185" t="s">
        <v>715</v>
      </c>
      <c r="B53" s="186" t="s">
        <v>701</v>
      </c>
      <c r="C53" s="186">
        <v>35</v>
      </c>
      <c r="D53" s="189">
        <v>51</v>
      </c>
      <c r="E53" s="187">
        <f t="shared" si="1"/>
        <v>1785</v>
      </c>
    </row>
    <row r="54" spans="1:5" x14ac:dyDescent="0.2">
      <c r="A54" s="185" t="s">
        <v>716</v>
      </c>
      <c r="B54" s="186" t="s">
        <v>701</v>
      </c>
      <c r="C54" s="186">
        <v>2</v>
      </c>
      <c r="D54" s="189">
        <v>48</v>
      </c>
      <c r="E54" s="187">
        <f t="shared" si="1"/>
        <v>96</v>
      </c>
    </row>
    <row r="55" spans="1:5" x14ac:dyDescent="0.2">
      <c r="A55" s="185" t="s">
        <v>717</v>
      </c>
      <c r="B55" s="186" t="s">
        <v>701</v>
      </c>
      <c r="C55" s="186">
        <v>5</v>
      </c>
      <c r="D55" s="189">
        <v>103</v>
      </c>
      <c r="E55" s="187">
        <f t="shared" si="1"/>
        <v>515</v>
      </c>
    </row>
    <row r="56" spans="1:5" x14ac:dyDescent="0.2">
      <c r="A56" s="185" t="s">
        <v>718</v>
      </c>
      <c r="B56" s="186" t="s">
        <v>701</v>
      </c>
      <c r="C56" s="186">
        <v>8</v>
      </c>
      <c r="D56" s="189">
        <v>107</v>
      </c>
      <c r="E56" s="187">
        <f t="shared" si="1"/>
        <v>856</v>
      </c>
    </row>
    <row r="57" spans="1:5" x14ac:dyDescent="0.2">
      <c r="A57" s="185" t="s">
        <v>719</v>
      </c>
      <c r="B57" s="186" t="s">
        <v>175</v>
      </c>
      <c r="C57" s="186">
        <v>72</v>
      </c>
      <c r="D57" s="189">
        <v>22</v>
      </c>
      <c r="E57" s="187">
        <f t="shared" si="1"/>
        <v>1584</v>
      </c>
    </row>
    <row r="58" spans="1:5" x14ac:dyDescent="0.2">
      <c r="A58" s="185" t="s">
        <v>720</v>
      </c>
      <c r="B58" s="186" t="s">
        <v>175</v>
      </c>
      <c r="C58" s="186">
        <v>112</v>
      </c>
      <c r="D58" s="189">
        <v>22</v>
      </c>
      <c r="E58" s="187">
        <f t="shared" si="1"/>
        <v>2464</v>
      </c>
    </row>
    <row r="59" spans="1:5" x14ac:dyDescent="0.2">
      <c r="A59" s="185" t="s">
        <v>721</v>
      </c>
      <c r="B59" s="186" t="s">
        <v>175</v>
      </c>
      <c r="C59" s="186">
        <v>162</v>
      </c>
      <c r="D59" s="189">
        <v>22</v>
      </c>
      <c r="E59" s="187">
        <f t="shared" si="1"/>
        <v>3564</v>
      </c>
    </row>
    <row r="60" spans="1:5" x14ac:dyDescent="0.2">
      <c r="A60" s="185" t="s">
        <v>722</v>
      </c>
      <c r="B60" s="186" t="s">
        <v>175</v>
      </c>
      <c r="C60" s="186">
        <v>10</v>
      </c>
      <c r="D60" s="189">
        <v>35</v>
      </c>
      <c r="E60" s="187">
        <f t="shared" si="1"/>
        <v>350</v>
      </c>
    </row>
    <row r="61" spans="1:5" x14ac:dyDescent="0.2">
      <c r="A61" s="185" t="s">
        <v>723</v>
      </c>
      <c r="B61" s="186" t="s">
        <v>175</v>
      </c>
      <c r="C61" s="186">
        <v>8</v>
      </c>
      <c r="D61" s="189">
        <v>24</v>
      </c>
      <c r="E61" s="187">
        <f>+C61*D61</f>
        <v>192</v>
      </c>
    </row>
    <row r="62" spans="1:5" x14ac:dyDescent="0.2">
      <c r="A62" s="185" t="s">
        <v>724</v>
      </c>
      <c r="B62" s="186" t="s">
        <v>175</v>
      </c>
      <c r="C62" s="186">
        <v>15</v>
      </c>
      <c r="D62" s="189">
        <v>24</v>
      </c>
      <c r="E62" s="187">
        <f t="shared" si="1"/>
        <v>360</v>
      </c>
    </row>
    <row r="63" spans="1:5" x14ac:dyDescent="0.2">
      <c r="A63" s="185" t="s">
        <v>725</v>
      </c>
      <c r="B63" s="186" t="s">
        <v>175</v>
      </c>
      <c r="C63" s="186">
        <v>12</v>
      </c>
      <c r="D63" s="189">
        <v>17</v>
      </c>
      <c r="E63" s="187">
        <f t="shared" si="1"/>
        <v>204</v>
      </c>
    </row>
    <row r="64" spans="1:5" x14ac:dyDescent="0.2">
      <c r="A64" s="185" t="s">
        <v>726</v>
      </c>
      <c r="B64" s="186" t="s">
        <v>175</v>
      </c>
      <c r="C64" s="186">
        <v>10</v>
      </c>
      <c r="D64" s="189">
        <v>39</v>
      </c>
      <c r="E64" s="187">
        <f t="shared" si="1"/>
        <v>390</v>
      </c>
    </row>
    <row r="65" spans="1:5" x14ac:dyDescent="0.2">
      <c r="A65" s="185" t="s">
        <v>727</v>
      </c>
      <c r="B65" s="186" t="s">
        <v>175</v>
      </c>
      <c r="C65" s="186">
        <v>24</v>
      </c>
      <c r="D65" s="189">
        <v>39</v>
      </c>
      <c r="E65" s="187">
        <f t="shared" si="1"/>
        <v>936</v>
      </c>
    </row>
    <row r="66" spans="1:5" x14ac:dyDescent="0.2">
      <c r="A66" s="185" t="s">
        <v>728</v>
      </c>
      <c r="B66" s="186" t="s">
        <v>175</v>
      </c>
      <c r="C66" s="186">
        <v>4</v>
      </c>
      <c r="D66" s="189">
        <v>13</v>
      </c>
      <c r="E66" s="187">
        <f t="shared" si="1"/>
        <v>52</v>
      </c>
    </row>
    <row r="67" spans="1:5" x14ac:dyDescent="0.2">
      <c r="A67" s="185" t="s">
        <v>729</v>
      </c>
      <c r="B67" s="186" t="s">
        <v>175</v>
      </c>
      <c r="C67" s="186">
        <v>12</v>
      </c>
      <c r="D67" s="189">
        <v>17</v>
      </c>
      <c r="E67" s="187">
        <f t="shared" si="1"/>
        <v>204</v>
      </c>
    </row>
    <row r="68" spans="1:5" x14ac:dyDescent="0.2">
      <c r="A68" s="185" t="s">
        <v>732</v>
      </c>
      <c r="B68" s="186" t="s">
        <v>733</v>
      </c>
      <c r="C68" s="186">
        <v>2</v>
      </c>
      <c r="D68" s="189">
        <v>319</v>
      </c>
      <c r="E68" s="187">
        <f>+C68*D68</f>
        <v>638</v>
      </c>
    </row>
    <row r="69" spans="1:5" x14ac:dyDescent="0.2">
      <c r="A69" s="185" t="s">
        <v>734</v>
      </c>
      <c r="B69" s="186" t="s">
        <v>701</v>
      </c>
      <c r="C69" s="186">
        <v>35</v>
      </c>
      <c r="D69" s="189">
        <v>112</v>
      </c>
      <c r="E69" s="187">
        <f>+C69*D69</f>
        <v>3920</v>
      </c>
    </row>
    <row r="70" spans="1:5" x14ac:dyDescent="0.2">
      <c r="A70" s="185" t="s">
        <v>735</v>
      </c>
      <c r="B70" s="186" t="s">
        <v>701</v>
      </c>
      <c r="C70" s="186">
        <v>7</v>
      </c>
      <c r="D70" s="189">
        <v>112</v>
      </c>
      <c r="E70" s="187">
        <f t="shared" ref="E70:E77" si="2">+C70*D70</f>
        <v>784</v>
      </c>
    </row>
    <row r="71" spans="1:5" x14ac:dyDescent="0.2">
      <c r="A71" s="185" t="s">
        <v>736</v>
      </c>
      <c r="B71" s="186" t="s">
        <v>175</v>
      </c>
      <c r="C71" s="186">
        <v>62</v>
      </c>
      <c r="D71" s="189">
        <v>101</v>
      </c>
      <c r="E71" s="187">
        <f t="shared" si="2"/>
        <v>6262</v>
      </c>
    </row>
    <row r="72" spans="1:5" x14ac:dyDescent="0.2">
      <c r="A72" s="185" t="s">
        <v>737</v>
      </c>
      <c r="B72" s="186" t="s">
        <v>175</v>
      </c>
      <c r="C72" s="186">
        <v>8</v>
      </c>
      <c r="D72" s="189">
        <v>184</v>
      </c>
      <c r="E72" s="187">
        <f t="shared" si="2"/>
        <v>1472</v>
      </c>
    </row>
    <row r="73" spans="1:5" x14ac:dyDescent="0.2">
      <c r="A73" s="185" t="s">
        <v>738</v>
      </c>
      <c r="B73" s="186" t="s">
        <v>175</v>
      </c>
      <c r="C73" s="186">
        <v>140</v>
      </c>
      <c r="D73" s="189">
        <v>65</v>
      </c>
      <c r="E73" s="187">
        <f>+C73*D73</f>
        <v>9100</v>
      </c>
    </row>
    <row r="74" spans="1:5" x14ac:dyDescent="0.2">
      <c r="A74" s="185" t="s">
        <v>739</v>
      </c>
      <c r="B74" s="186" t="s">
        <v>701</v>
      </c>
      <c r="C74" s="186">
        <v>1</v>
      </c>
      <c r="D74" s="189">
        <v>621</v>
      </c>
      <c r="E74" s="187">
        <f t="shared" si="2"/>
        <v>621</v>
      </c>
    </row>
    <row r="75" spans="1:5" x14ac:dyDescent="0.2">
      <c r="A75" s="185" t="s">
        <v>740</v>
      </c>
      <c r="B75" s="186" t="s">
        <v>701</v>
      </c>
      <c r="C75" s="186">
        <v>2</v>
      </c>
      <c r="D75" s="189">
        <v>142</v>
      </c>
      <c r="E75" s="187">
        <f>+C75*D75</f>
        <v>284</v>
      </c>
    </row>
    <row r="76" spans="1:5" x14ac:dyDescent="0.2">
      <c r="A76" s="185" t="s">
        <v>741</v>
      </c>
      <c r="B76" s="186" t="s">
        <v>701</v>
      </c>
      <c r="C76" s="186">
        <v>2</v>
      </c>
      <c r="D76" s="189">
        <v>79</v>
      </c>
      <c r="E76" s="187">
        <f>+C76*D76</f>
        <v>158</v>
      </c>
    </row>
    <row r="77" spans="1:5" x14ac:dyDescent="0.2">
      <c r="A77" s="185" t="s">
        <v>742</v>
      </c>
      <c r="B77" s="186" t="s">
        <v>701</v>
      </c>
      <c r="C77" s="186">
        <v>2</v>
      </c>
      <c r="D77" s="189">
        <v>91</v>
      </c>
      <c r="E77" s="187">
        <f t="shared" si="2"/>
        <v>182</v>
      </c>
    </row>
    <row r="78" spans="1:5" x14ac:dyDescent="0.2">
      <c r="A78" s="185" t="s">
        <v>743</v>
      </c>
      <c r="B78" s="186" t="s">
        <v>701</v>
      </c>
      <c r="C78" s="186">
        <v>2</v>
      </c>
      <c r="D78" s="189">
        <v>23</v>
      </c>
      <c r="E78" s="187">
        <f>+C78*D78</f>
        <v>46</v>
      </c>
    </row>
    <row r="79" spans="1:5" x14ac:dyDescent="0.2">
      <c r="A79" s="185" t="s">
        <v>744</v>
      </c>
      <c r="B79" s="186" t="s">
        <v>701</v>
      </c>
      <c r="C79" s="186">
        <v>38</v>
      </c>
      <c r="D79" s="189">
        <v>12</v>
      </c>
      <c r="E79" s="187">
        <f>+C79*D79</f>
        <v>456</v>
      </c>
    </row>
    <row r="81" spans="1:5" x14ac:dyDescent="0.2">
      <c r="A81" s="188" t="s">
        <v>745</v>
      </c>
      <c r="B81" s="185"/>
      <c r="C81" s="185"/>
      <c r="E81" s="190">
        <f>SUM(E43:E79)</f>
        <v>40507</v>
      </c>
    </row>
    <row r="82" spans="1:5" x14ac:dyDescent="0.2">
      <c r="A82" s="188"/>
      <c r="B82" s="185"/>
      <c r="C82" s="185"/>
      <c r="E82" s="190"/>
    </row>
    <row r="83" spans="1:5" x14ac:dyDescent="0.2">
      <c r="A83" s="188"/>
      <c r="B83" s="185"/>
      <c r="C83" s="185"/>
      <c r="E83" s="190"/>
    </row>
    <row r="84" spans="1:5" x14ac:dyDescent="0.2">
      <c r="A84" s="188"/>
      <c r="B84" s="185"/>
      <c r="C84" s="185"/>
      <c r="E84" s="190"/>
    </row>
    <row r="85" spans="1:5" x14ac:dyDescent="0.2">
      <c r="A85" s="188"/>
      <c r="B85" s="185"/>
      <c r="C85" s="185"/>
      <c r="E85" s="190"/>
    </row>
    <row r="86" spans="1:5" x14ac:dyDescent="0.2">
      <c r="A86" s="188"/>
      <c r="B86" s="185"/>
      <c r="C86" s="185"/>
      <c r="E86" s="190"/>
    </row>
    <row r="87" spans="1:5" x14ac:dyDescent="0.2">
      <c r="A87" s="188"/>
      <c r="B87" s="185"/>
      <c r="C87" s="185"/>
      <c r="E87" s="190"/>
    </row>
    <row r="88" spans="1:5" x14ac:dyDescent="0.2">
      <c r="A88" s="188" t="s">
        <v>746</v>
      </c>
      <c r="B88" s="185"/>
      <c r="C88" s="185"/>
    </row>
    <row r="89" spans="1:5" x14ac:dyDescent="0.2">
      <c r="B89" s="185"/>
      <c r="C89" s="185"/>
    </row>
    <row r="90" spans="1:5" x14ac:dyDescent="0.2">
      <c r="A90" s="185" t="s">
        <v>747</v>
      </c>
      <c r="B90" s="185"/>
      <c r="C90" s="185"/>
      <c r="E90" s="190"/>
    </row>
    <row r="91" spans="1:5" x14ac:dyDescent="0.2">
      <c r="A91" s="185" t="s">
        <v>748</v>
      </c>
      <c r="B91" s="186" t="s">
        <v>701</v>
      </c>
      <c r="C91" s="185">
        <v>1</v>
      </c>
      <c r="D91" s="189">
        <v>874</v>
      </c>
      <c r="E91" s="187">
        <f>+C91*D91</f>
        <v>874</v>
      </c>
    </row>
    <row r="92" spans="1:5" x14ac:dyDescent="0.2">
      <c r="A92" s="185" t="s">
        <v>749</v>
      </c>
      <c r="B92" s="186" t="s">
        <v>701</v>
      </c>
      <c r="C92" s="186">
        <v>1</v>
      </c>
      <c r="D92" s="189">
        <v>796</v>
      </c>
      <c r="E92" s="187">
        <f>+C92*D92</f>
        <v>796</v>
      </c>
    </row>
    <row r="93" spans="1:5" x14ac:dyDescent="0.2">
      <c r="A93" s="185" t="s">
        <v>750</v>
      </c>
      <c r="B93" s="186" t="s">
        <v>701</v>
      </c>
      <c r="C93" s="186">
        <v>3</v>
      </c>
      <c r="D93" s="189">
        <v>61</v>
      </c>
      <c r="E93" s="187">
        <f>+C93*D93</f>
        <v>183</v>
      </c>
    </row>
    <row r="94" spans="1:5" x14ac:dyDescent="0.2">
      <c r="A94" s="185" t="s">
        <v>751</v>
      </c>
      <c r="B94" s="186" t="s">
        <v>701</v>
      </c>
      <c r="C94" s="185">
        <v>3</v>
      </c>
      <c r="D94" s="189">
        <v>52</v>
      </c>
      <c r="E94" s="187">
        <f>+C94*D94</f>
        <v>156</v>
      </c>
    </row>
    <row r="95" spans="1:5" x14ac:dyDescent="0.2">
      <c r="A95" s="185" t="s">
        <v>752</v>
      </c>
      <c r="B95" s="185"/>
      <c r="C95" s="185"/>
      <c r="E95" s="190">
        <f>SUM(E91:E94)</f>
        <v>2009</v>
      </c>
    </row>
    <row r="96" spans="1:5" x14ac:dyDescent="0.2">
      <c r="B96" s="185"/>
      <c r="C96" s="185"/>
    </row>
    <row r="97" spans="1:5" x14ac:dyDescent="0.2">
      <c r="A97" s="185" t="s">
        <v>753</v>
      </c>
      <c r="B97" s="185"/>
      <c r="C97" s="185"/>
      <c r="E97" s="190"/>
    </row>
    <row r="98" spans="1:5" x14ac:dyDescent="0.2">
      <c r="A98" s="185" t="s">
        <v>754</v>
      </c>
      <c r="B98" s="186" t="s">
        <v>701</v>
      </c>
      <c r="C98" s="185">
        <v>1</v>
      </c>
      <c r="D98" s="189">
        <v>625</v>
      </c>
      <c r="E98" s="187">
        <f t="shared" ref="E98:E106" si="3">+C98*D98</f>
        <v>625</v>
      </c>
    </row>
    <row r="99" spans="1:5" x14ac:dyDescent="0.2">
      <c r="A99" s="185" t="s">
        <v>755</v>
      </c>
      <c r="B99" s="186" t="s">
        <v>175</v>
      </c>
      <c r="C99" s="186">
        <v>0.5</v>
      </c>
      <c r="D99" s="189">
        <v>819</v>
      </c>
      <c r="E99" s="187">
        <f t="shared" si="3"/>
        <v>409.5</v>
      </c>
    </row>
    <row r="100" spans="1:5" x14ac:dyDescent="0.2">
      <c r="A100" s="185" t="s">
        <v>756</v>
      </c>
      <c r="B100" s="186" t="s">
        <v>701</v>
      </c>
      <c r="C100" s="186">
        <v>1</v>
      </c>
      <c r="D100" s="189">
        <v>846</v>
      </c>
      <c r="E100" s="187">
        <f t="shared" si="3"/>
        <v>846</v>
      </c>
    </row>
    <row r="101" spans="1:5" x14ac:dyDescent="0.2">
      <c r="A101" s="185" t="s">
        <v>757</v>
      </c>
      <c r="B101" s="186" t="s">
        <v>701</v>
      </c>
      <c r="C101" s="186">
        <v>1</v>
      </c>
      <c r="D101" s="189">
        <v>474</v>
      </c>
      <c r="E101" s="187">
        <f t="shared" si="3"/>
        <v>474</v>
      </c>
    </row>
    <row r="102" spans="1:5" x14ac:dyDescent="0.2">
      <c r="A102" s="185" t="s">
        <v>758</v>
      </c>
      <c r="B102" s="186" t="s">
        <v>701</v>
      </c>
      <c r="C102" s="186">
        <v>6</v>
      </c>
      <c r="D102" s="189">
        <v>195</v>
      </c>
      <c r="E102" s="187">
        <f t="shared" si="3"/>
        <v>1170</v>
      </c>
    </row>
    <row r="103" spans="1:5" x14ac:dyDescent="0.2">
      <c r="A103" s="185" t="s">
        <v>759</v>
      </c>
      <c r="B103" s="186" t="s">
        <v>701</v>
      </c>
      <c r="C103" s="186">
        <v>2</v>
      </c>
      <c r="D103" s="189">
        <v>165</v>
      </c>
      <c r="E103" s="187">
        <f t="shared" si="3"/>
        <v>330</v>
      </c>
    </row>
    <row r="104" spans="1:5" x14ac:dyDescent="0.2">
      <c r="A104" s="185" t="s">
        <v>760</v>
      </c>
      <c r="B104" s="186" t="s">
        <v>701</v>
      </c>
      <c r="C104" s="186">
        <v>1</v>
      </c>
      <c r="D104" s="189">
        <v>1010</v>
      </c>
      <c r="E104" s="187">
        <f>+C104*D104</f>
        <v>1010</v>
      </c>
    </row>
    <row r="105" spans="1:5" x14ac:dyDescent="0.2">
      <c r="A105" s="185" t="s">
        <v>761</v>
      </c>
      <c r="B105" s="186" t="s">
        <v>701</v>
      </c>
      <c r="C105" s="186">
        <v>1</v>
      </c>
      <c r="D105" s="189">
        <v>2752</v>
      </c>
      <c r="E105" s="187">
        <f t="shared" si="3"/>
        <v>2752</v>
      </c>
    </row>
    <row r="106" spans="1:5" x14ac:dyDescent="0.2">
      <c r="A106" s="185" t="s">
        <v>751</v>
      </c>
      <c r="B106" s="186" t="s">
        <v>701</v>
      </c>
      <c r="C106" s="185">
        <v>3</v>
      </c>
      <c r="D106" s="189">
        <v>50</v>
      </c>
      <c r="E106" s="187">
        <f t="shared" si="3"/>
        <v>150</v>
      </c>
    </row>
    <row r="107" spans="1:5" x14ac:dyDescent="0.2">
      <c r="A107" s="185" t="s">
        <v>762</v>
      </c>
      <c r="B107" s="185"/>
      <c r="C107" s="185"/>
      <c r="E107" s="190">
        <f>SUM(E98:E106)</f>
        <v>7766.5</v>
      </c>
    </row>
    <row r="108" spans="1:5" x14ac:dyDescent="0.2">
      <c r="B108" s="185"/>
      <c r="C108" s="185"/>
      <c r="E108" s="190"/>
    </row>
    <row r="109" spans="1:5" x14ac:dyDescent="0.2">
      <c r="A109" s="188" t="s">
        <v>763</v>
      </c>
      <c r="B109" s="185"/>
      <c r="C109" s="185"/>
      <c r="E109" s="190">
        <f>E95+E107</f>
        <v>9775.5</v>
      </c>
    </row>
    <row r="123" spans="1:3" ht="17.25" customHeight="1" x14ac:dyDescent="0.25">
      <c r="A123" s="191" t="s">
        <v>764</v>
      </c>
      <c r="B123" s="185"/>
      <c r="C123" s="185"/>
    </row>
    <row r="125" spans="1:3" x14ac:dyDescent="0.2">
      <c r="B125" s="185"/>
      <c r="C125" s="185"/>
    </row>
    <row r="126" spans="1:3" ht="18" x14ac:dyDescent="0.25">
      <c r="A126" s="191" t="s">
        <v>765</v>
      </c>
      <c r="B126" s="185"/>
      <c r="C126" s="185"/>
    </row>
    <row r="127" spans="1:3" ht="18" x14ac:dyDescent="0.25">
      <c r="A127" s="191" t="s">
        <v>766</v>
      </c>
      <c r="B127" s="185"/>
      <c r="C127" s="185"/>
    </row>
    <row r="128" spans="1:3" ht="18" x14ac:dyDescent="0.25">
      <c r="A128" s="191"/>
      <c r="B128" s="185"/>
      <c r="C128" s="185"/>
    </row>
    <row r="129" spans="1:5" ht="18" x14ac:dyDescent="0.25">
      <c r="A129" s="191"/>
      <c r="B129" s="185"/>
      <c r="C129" s="185"/>
    </row>
    <row r="131" spans="1:5" ht="15" customHeight="1" x14ac:dyDescent="0.2"/>
    <row r="132" spans="1:5" ht="15.75" x14ac:dyDescent="0.25">
      <c r="A132" s="192" t="s">
        <v>697</v>
      </c>
      <c r="D132" s="190">
        <f>E33</f>
        <v>16386</v>
      </c>
      <c r="E132" s="190"/>
    </row>
    <row r="133" spans="1:5" ht="15" customHeight="1" x14ac:dyDescent="0.2">
      <c r="A133" s="193"/>
    </row>
    <row r="134" spans="1:5" ht="14.25" customHeight="1" x14ac:dyDescent="0.25">
      <c r="A134" s="192" t="s">
        <v>767</v>
      </c>
      <c r="D134" s="190">
        <f>E81</f>
        <v>40507</v>
      </c>
    </row>
    <row r="135" spans="1:5" ht="15" customHeight="1" x14ac:dyDescent="0.2"/>
    <row r="136" spans="1:5" ht="14.25" customHeight="1" x14ac:dyDescent="0.25">
      <c r="A136" s="192" t="s">
        <v>768</v>
      </c>
      <c r="B136" s="185"/>
      <c r="C136" s="186" t="s">
        <v>769</v>
      </c>
      <c r="D136" s="190">
        <v>2800</v>
      </c>
    </row>
    <row r="137" spans="1:5" ht="15" customHeight="1" x14ac:dyDescent="0.2"/>
    <row r="138" spans="1:5" ht="14.25" customHeight="1" x14ac:dyDescent="0.25">
      <c r="A138" s="192" t="s">
        <v>770</v>
      </c>
      <c r="D138" s="190">
        <f>D132*0.03</f>
        <v>491.58</v>
      </c>
    </row>
    <row r="139" spans="1:5" ht="15" customHeight="1" x14ac:dyDescent="0.2">
      <c r="A139" s="193"/>
      <c r="D139" s="190"/>
    </row>
    <row r="140" spans="1:5" ht="14.25" customHeight="1" x14ac:dyDescent="0.25">
      <c r="A140" s="192" t="s">
        <v>771</v>
      </c>
      <c r="D140" s="190">
        <f>D132*0.05</f>
        <v>819.30000000000007</v>
      </c>
    </row>
    <row r="141" spans="1:5" ht="15" customHeight="1" x14ac:dyDescent="0.2">
      <c r="A141" s="193"/>
    </row>
    <row r="142" spans="1:5" ht="15" customHeight="1" x14ac:dyDescent="0.25">
      <c r="A142" s="192" t="s">
        <v>772</v>
      </c>
      <c r="D142" s="190">
        <f>(SUM(D132:D140))*0.06</f>
        <v>3660.2328000000002</v>
      </c>
    </row>
    <row r="143" spans="1:5" ht="15" customHeight="1" x14ac:dyDescent="0.2">
      <c r="A143" s="193"/>
    </row>
    <row r="144" spans="1:5" ht="15" customHeight="1" x14ac:dyDescent="0.25">
      <c r="A144" s="192" t="s">
        <v>773</v>
      </c>
      <c r="D144" s="190">
        <f>(SUM(D132:D142))*0.042</f>
        <v>2715.8927376000001</v>
      </c>
    </row>
    <row r="145" spans="1:13" ht="15" customHeight="1" x14ac:dyDescent="0.2">
      <c r="A145" s="193"/>
    </row>
    <row r="146" spans="1:13" ht="15" customHeight="1" x14ac:dyDescent="0.25">
      <c r="A146" s="192" t="s">
        <v>746</v>
      </c>
      <c r="D146" s="190">
        <f>E109</f>
        <v>9775.5</v>
      </c>
      <c r="M146" s="187"/>
    </row>
    <row r="147" spans="1:13" ht="15" customHeight="1" x14ac:dyDescent="0.25">
      <c r="A147" s="192"/>
    </row>
    <row r="148" spans="1:13" ht="15" customHeight="1" x14ac:dyDescent="0.25">
      <c r="A148" s="192" t="s">
        <v>774</v>
      </c>
      <c r="D148" s="190">
        <f>D146*0.01</f>
        <v>97.754999999999995</v>
      </c>
    </row>
    <row r="149" spans="1:13" ht="15" customHeight="1" x14ac:dyDescent="0.25">
      <c r="A149" s="192"/>
      <c r="D149" s="190"/>
    </row>
    <row r="150" spans="1:13" ht="15.75" x14ac:dyDescent="0.25">
      <c r="A150" s="192" t="s">
        <v>775</v>
      </c>
      <c r="D150" s="190">
        <f>D146*0.036</f>
        <v>351.91799999999995</v>
      </c>
    </row>
    <row r="151" spans="1:13" ht="15.75" x14ac:dyDescent="0.25">
      <c r="A151" s="192"/>
      <c r="D151" s="190"/>
    </row>
    <row r="152" spans="1:13" ht="15.75" x14ac:dyDescent="0.25">
      <c r="A152" s="192" t="s">
        <v>776</v>
      </c>
      <c r="D152" s="190">
        <v>4000</v>
      </c>
    </row>
    <row r="154" spans="1:13" x14ac:dyDescent="0.2">
      <c r="A154" s="185" t="s">
        <v>777</v>
      </c>
    </row>
    <row r="156" spans="1:13" ht="18" x14ac:dyDescent="0.25">
      <c r="A156" s="191" t="s">
        <v>778</v>
      </c>
      <c r="D156" s="190">
        <f>SUM(D132:D153)</f>
        <v>81605.178537600019</v>
      </c>
      <c r="F156" s="187"/>
    </row>
    <row r="164" spans="1:1" x14ac:dyDescent="0.2">
      <c r="A164" s="185" t="s">
        <v>779</v>
      </c>
    </row>
  </sheetData>
  <pageMargins left="0.78749999999999998" right="0.62986109999999995" top="0.39374999999999999" bottom="0.43333329999999998" header="3.958333E-2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5</vt:i4>
      </vt:variant>
    </vt:vector>
  </HeadingPairs>
  <TitlesOfParts>
    <vt:vector size="8" baseType="lpstr">
      <vt:lpstr>Rekapitulace stavby</vt:lpstr>
      <vt:lpstr>Oprava bytu</vt:lpstr>
      <vt:lpstr>Elektro</vt:lpstr>
      <vt:lpstr>'Oprava bytu'!Názvy_tisku</vt:lpstr>
      <vt:lpstr>'Rekapitulace stavby'!Názvy_tisku</vt:lpstr>
      <vt:lpstr>Elektro!Oblast_tisku</vt:lpstr>
      <vt:lpstr>'Oprava bytu'!Oblast_tisku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2020-10-06T06:22:43Z</dcterms:created>
  <dcterms:modified xsi:type="dcterms:W3CDTF">2020-10-06T06:24:54Z</dcterms:modified>
</cp:coreProperties>
</file>